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15480" windowHeight="4440" tabRatio="615" firstSheet="1" activeTab="3"/>
  </bookViews>
  <sheets>
    <sheet name="для расчета_300608" sheetId="1" r:id="rId1"/>
    <sheet name="с округлением_300608 (2)" sheetId="2" r:id="rId2"/>
    <sheet name="расч прироста ст-ти ц.б ПРАВ" sheetId="3" r:id="rId3"/>
    <sheet name="30.06.08" sheetId="4" r:id="rId4"/>
  </sheets>
  <definedNames/>
  <calcPr fullCalcOnLoad="1"/>
</workbook>
</file>

<file path=xl/comments3.xml><?xml version="1.0" encoding="utf-8"?>
<comments xmlns="http://schemas.openxmlformats.org/spreadsheetml/2006/main">
  <authors>
    <author>jigulskaya</author>
  </authors>
  <commentList>
    <comment ref="B15" authorId="0">
      <text>
        <r>
          <rPr>
            <b/>
            <sz val="8"/>
            <rFont val="Tahoma"/>
            <family val="0"/>
          </rPr>
          <t>jigulskaya:</t>
        </r>
        <r>
          <rPr>
            <sz val="8"/>
            <rFont val="Tahoma"/>
            <family val="0"/>
          </rPr>
          <t xml:space="preserve">
переименование Сибнефти</t>
        </r>
      </text>
    </comment>
  </commentList>
</comments>
</file>

<file path=xl/sharedStrings.xml><?xml version="1.0" encoding="utf-8"?>
<sst xmlns="http://schemas.openxmlformats.org/spreadsheetml/2006/main" count="469" uniqueCount="181">
  <si>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</si>
  <si>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</si>
  <si>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</si>
  <si>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</si>
  <si>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</si>
  <si>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</si>
  <si>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</si>
  <si>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</si>
  <si>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</si>
  <si>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</si>
  <si>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</si>
  <si>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</si>
  <si>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</si>
  <si>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</si>
  <si>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</si>
  <si>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</si>
  <si>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</si>
  <si>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</si>
  <si>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</si>
  <si>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</si>
  <si>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</si>
  <si>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</si>
  <si>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</si>
  <si>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</si>
  <si>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</si>
  <si>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</si>
  <si>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</si>
  <si>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</si>
  <si>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</si>
  <si>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</si>
  <si>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</si>
  <si>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</si>
  <si>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</si>
  <si>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</si>
  <si>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</si>
  <si>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</si>
  <si>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</si>
  <si>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</si>
  <si>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</si>
  <si>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</si>
  <si>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</si>
  <si>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</si>
  <si>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</si>
  <si>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</si>
  <si>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</si>
  <si>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</si>
  <si>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</si>
  <si>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</si>
  <si>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</si>
  <si>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</si>
  <si>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</si>
  <si>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</si>
  <si>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</si>
  <si>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</si>
  <si>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</si>
  <si>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</si>
  <si>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</si>
  <si>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</si>
  <si>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</si>
  <si>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</si>
  <si>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</si>
  <si>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</si>
  <si>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</si>
  <si>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</si>
  <si>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</si>
  <si>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</si>
  <si>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</si>
  <si>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</si>
  <si>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</si>
  <si>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</si>
  <si>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</si>
  <si>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</si>
  <si>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</si>
  <si>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</si>
  <si>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</si>
  <si>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</si>
  <si>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</si>
  <si>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</si>
  <si>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</si>
  <si>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</si>
  <si>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Стоимость</t>
  </si>
  <si>
    <t>Объем</t>
  </si>
  <si>
    <t>ЛУКОЙЛ</t>
  </si>
  <si>
    <t>АвтоВАЗ-3</t>
  </si>
  <si>
    <t>Аэрофлот</t>
  </si>
  <si>
    <t>МосЭнерго</t>
  </si>
  <si>
    <t>РАО ЕЭС</t>
  </si>
  <si>
    <t>Ростел -ао</t>
  </si>
  <si>
    <t>Ростел -ап</t>
  </si>
  <si>
    <t>Сбербанк</t>
  </si>
  <si>
    <t>Сбербанк-п</t>
  </si>
  <si>
    <t>Сургнфгз</t>
  </si>
  <si>
    <t>Сургнфгз-п</t>
  </si>
  <si>
    <t>Татнфт 3ао</t>
  </si>
  <si>
    <t>АвтоВАЗ-2п</t>
  </si>
  <si>
    <t>ГМКННик5ао</t>
  </si>
  <si>
    <t>РАО ЕЭС-п</t>
  </si>
  <si>
    <t>Прирост (+) или уменьшение (-) стоимости недвижимого имущества или имущественных</t>
  </si>
  <si>
    <t>Котир</t>
  </si>
  <si>
    <t>ПРИРОСТ от старых бумаг</t>
  </si>
  <si>
    <t>Изменение кол-ва ц.б.</t>
  </si>
  <si>
    <t>ПРИРОСТ от новых бумаг</t>
  </si>
  <si>
    <t>СУММА</t>
  </si>
  <si>
    <t>Стоимость старых цб</t>
  </si>
  <si>
    <t>Объем на отч дату</t>
  </si>
  <si>
    <t xml:space="preserve">Оцениваем рын стоимость приобретен ц/б </t>
  </si>
  <si>
    <t>Определяем бал ст-ть купл ц/б как изменение балансовой стоимости на отч дату по отношению к началу периода</t>
  </si>
  <si>
    <t>Определяем изменение ст-ти купл ц/б как Рын.ст-ть купл ц/б - Бал. ст-ть купл ц/б</t>
  </si>
  <si>
    <t>Оцениваем рын ст-ть ц/б на нач. отч. периода по котировкам на отч.дату и определяем прирост</t>
  </si>
  <si>
    <t>+МосЭнерго</t>
  </si>
  <si>
    <t>ГАЗПРОМ ао</t>
  </si>
  <si>
    <t>МТС-ао</t>
  </si>
  <si>
    <t>РБК ИС-ао</t>
  </si>
  <si>
    <t>УралСвИ-ао</t>
  </si>
  <si>
    <t>Транснф ап</t>
  </si>
  <si>
    <t>ПолюсЗолот</t>
  </si>
  <si>
    <t>Генеральный директор ООО "УК "АГАНА"</t>
  </si>
  <si>
    <t>Газпрнефть</t>
  </si>
  <si>
    <t>1-01-00077-А</t>
  </si>
  <si>
    <t>141.1</t>
  </si>
  <si>
    <t>141.2</t>
  </si>
  <si>
    <t>141.3</t>
  </si>
  <si>
    <t>141.4</t>
  </si>
  <si>
    <t>141.5</t>
  </si>
  <si>
    <t>Рыночн ст-ть купл/прод цб</t>
  </si>
  <si>
    <t>Балансов ст-ть купл/прод цб</t>
  </si>
  <si>
    <t>Роснефть</t>
  </si>
  <si>
    <t>1-01-40155-F</t>
  </si>
  <si>
    <t>Котир на отч. дату</t>
  </si>
  <si>
    <t>перерасход 3-го резерва</t>
  </si>
  <si>
    <t>восстановление рез</t>
  </si>
  <si>
    <t>резерв 31.12.06 (-)</t>
  </si>
  <si>
    <t>ОАО "Газпром" ао</t>
  </si>
  <si>
    <t>БанкМосквы</t>
  </si>
  <si>
    <t>ВолгаТлк</t>
  </si>
  <si>
    <t>НЛМК ао</t>
  </si>
  <si>
    <t>Новатэк ао</t>
  </si>
  <si>
    <t>ОГК-3 ао</t>
  </si>
  <si>
    <t>ОГК-5 ао</t>
  </si>
  <si>
    <t>СевСт-ао</t>
  </si>
  <si>
    <t>Открытый индексный паевой инвестиционный фонд "АГАНА-Индекс ММВБ"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</si>
  <si>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</si>
  <si>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</si>
  <si>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</si>
  <si>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</si>
  <si>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</si>
  <si>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</si>
  <si>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</si>
  <si>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</si>
  <si>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</si>
  <si>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ГМКНорНик</t>
  </si>
  <si>
    <t>ОАО "Лукойл" ао</t>
  </si>
  <si>
    <t>ОАО "Мобильные ТелеСистемы" ао</t>
  </si>
  <si>
    <t>ОАО "Сургутнефтегаз" ао</t>
  </si>
  <si>
    <t>1-02-00028-A</t>
  </si>
  <si>
    <t>10301481B</t>
  </si>
  <si>
    <t>в тыс.руб.</t>
  </si>
  <si>
    <t>ВТБ ао</t>
  </si>
  <si>
    <t>ММК</t>
  </si>
  <si>
    <t>АВТОВАЗ ао</t>
  </si>
  <si>
    <t>ОАО "Горно-металл. Комп. "Норильский никель" ао</t>
  </si>
  <si>
    <t>Акц. Комм. Сберег. банк  Росс. Федерации (ОАО) ао</t>
  </si>
  <si>
    <t>Балансовая на 29.12.07</t>
  </si>
  <si>
    <t>ОАО РАО "ЕЭС России" ао</t>
  </si>
  <si>
    <t>ОАО "НК "Роснефть"</t>
  </si>
  <si>
    <t>Телипко О.В.</t>
  </si>
  <si>
    <t>1-02-00122-A</t>
  </si>
  <si>
    <t>141.6</t>
  </si>
  <si>
    <t>ОАО "ГМК "Норильский никель", ао</t>
  </si>
  <si>
    <t>ОАО "НОВАТЭК" ао</t>
  </si>
  <si>
    <t>1-02-00268-Е</t>
  </si>
  <si>
    <t>ОАО "НК "Роснефть" ао</t>
  </si>
  <si>
    <t>ОАО Сбербанк России, ао</t>
  </si>
  <si>
    <t>1-01-00155-A</t>
  </si>
  <si>
    <t>141.7</t>
  </si>
  <si>
    <t>ГдОГК-011D</t>
  </si>
  <si>
    <t>Полиметалл</t>
  </si>
  <si>
    <t>ОАО  "ЛУКОЙЛ" ао</t>
  </si>
  <si>
    <t>Федеральная служба по финансовым рынкам  № 0217-14282054 от 16.06.2004</t>
  </si>
  <si>
    <t>ГдОГК</t>
  </si>
  <si>
    <t>Балансовая на 30.06.08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</si>
</sst>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1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sz val="10"/>
      <name val="Tahoma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5" xfId="0" applyNumberForma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22" applyFont="1" applyFill="1" applyBorder="1" applyAlignment="1">
      <alignment wrapText="1"/>
      <protection/>
    </xf>
    <xf numFmtId="4" fontId="0" fillId="0" borderId="0" xfId="22" applyNumberFormat="1" applyFont="1" applyFill="1" applyBorder="1" applyAlignment="1">
      <alignment wrapText="1"/>
      <protection/>
    </xf>
    <xf numFmtId="14" fontId="0" fillId="0" borderId="0" xfId="0" applyNumberFormat="1" applyFill="1" applyAlignment="1">
      <alignment/>
    </xf>
    <xf numFmtId="172" fontId="6" fillId="0" borderId="7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172" fontId="0" fillId="0" borderId="8" xfId="0" applyNumberFormat="1" applyFill="1" applyBorder="1" applyAlignment="1">
      <alignment horizontal="center" vertical="top" wrapText="1"/>
    </xf>
    <xf numFmtId="172" fontId="0" fillId="0" borderId="7" xfId="0" applyNumberFormat="1" applyFont="1" applyFill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2" borderId="0" xfId="0" applyNumberFormat="1" applyFill="1" applyAlignment="1">
      <alignment/>
    </xf>
    <xf numFmtId="3" fontId="0" fillId="0" borderId="0" xfId="22" applyNumberFormat="1" applyFont="1" applyFill="1" applyBorder="1" applyAlignment="1">
      <alignment wrapText="1"/>
      <protection/>
    </xf>
    <xf numFmtId="0" fontId="0" fillId="0" borderId="0" xfId="0" applyAlignment="1">
      <alignment horizontal="left"/>
    </xf>
    <xf numFmtId="171" fontId="6" fillId="0" borderId="7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4" fontId="0" fillId="3" borderId="7" xfId="0" applyNumberFormat="1" applyFont="1" applyFill="1" applyBorder="1" applyAlignment="1">
      <alignment/>
    </xf>
    <xf numFmtId="4" fontId="0" fillId="3" borderId="7" xfId="0" applyNumberForma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4" fontId="0" fillId="3" borderId="9" xfId="0" applyNumberFormat="1" applyFill="1" applyBorder="1" applyAlignment="1">
      <alignment/>
    </xf>
    <xf numFmtId="0" fontId="0" fillId="3" borderId="0" xfId="0" applyFill="1" applyAlignment="1">
      <alignment/>
    </xf>
    <xf numFmtId="49" fontId="0" fillId="0" borderId="2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0" borderId="8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19" applyFont="1" applyFill="1">
      <alignment/>
      <protection/>
    </xf>
    <xf numFmtId="0" fontId="0" fillId="0" borderId="16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4" borderId="0" xfId="0" applyNumberFormat="1" applyFont="1" applyFill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19" applyFont="1" applyFill="1">
      <alignment/>
      <protection/>
    </xf>
    <xf numFmtId="0" fontId="14" fillId="0" borderId="0" xfId="20" applyFont="1" applyFill="1">
      <alignment/>
      <protection/>
    </xf>
    <xf numFmtId="0" fontId="14" fillId="0" borderId="0" xfId="21" applyFont="1" applyFill="1">
      <alignment/>
      <protection/>
    </xf>
    <xf numFmtId="0" fontId="3" fillId="0" borderId="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17" xfId="23" applyFont="1" applyFill="1" applyBorder="1">
      <alignment/>
      <protection/>
    </xf>
    <xf numFmtId="0" fontId="0" fillId="0" borderId="18" xfId="22" applyFont="1" applyFill="1" applyBorder="1">
      <alignment/>
      <protection/>
    </xf>
    <xf numFmtId="4" fontId="0" fillId="0" borderId="19" xfId="22" applyNumberFormat="1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19" xfId="22" applyFont="1" applyFill="1" applyBorder="1" applyAlignment="1">
      <alignment wrapText="1"/>
      <protection/>
    </xf>
    <xf numFmtId="4" fontId="0" fillId="0" borderId="20" xfId="22" applyNumberFormat="1" applyFont="1" applyFill="1" applyBorder="1">
      <alignment/>
      <protection/>
    </xf>
    <xf numFmtId="4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4" fontId="0" fillId="0" borderId="20" xfId="22" applyNumberFormat="1" applyFont="1" applyFill="1" applyBorder="1">
      <alignment/>
      <protection/>
    </xf>
    <xf numFmtId="14" fontId="0" fillId="0" borderId="0" xfId="0" applyNumberFormat="1" applyFont="1" applyFill="1" applyBorder="1" applyAlignment="1">
      <alignment/>
    </xf>
    <xf numFmtId="0" fontId="0" fillId="0" borderId="21" xfId="22" applyFont="1" applyFill="1" applyBorder="1">
      <alignment/>
      <protection/>
    </xf>
    <xf numFmtId="0" fontId="0" fillId="0" borderId="22" xfId="22" applyFont="1" applyFill="1" applyBorder="1">
      <alignment/>
      <protection/>
    </xf>
    <xf numFmtId="0" fontId="0" fillId="0" borderId="21" xfId="22" applyFont="1" applyFill="1" applyBorder="1">
      <alignment/>
      <protection/>
    </xf>
    <xf numFmtId="0" fontId="0" fillId="0" borderId="22" xfId="22" applyFont="1" applyFill="1" applyBorder="1">
      <alignment/>
      <protection/>
    </xf>
    <xf numFmtId="4" fontId="0" fillId="0" borderId="0" xfId="22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14" fontId="0" fillId="4" borderId="10" xfId="0" applyNumberFormat="1" applyFont="1" applyFill="1" applyBorder="1" applyAlignment="1">
      <alignment/>
    </xf>
    <xf numFmtId="3" fontId="0" fillId="4" borderId="0" xfId="22" applyNumberFormat="1" applyFont="1" applyFill="1" applyBorder="1" applyAlignment="1">
      <alignment wrapText="1"/>
      <protection/>
    </xf>
    <xf numFmtId="0" fontId="12" fillId="4" borderId="0" xfId="18" applyFont="1" applyFill="1">
      <alignment/>
      <protection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17" xfId="22" applyFont="1" applyFill="1" applyBorder="1" applyAlignment="1">
      <alignment wrapText="1"/>
      <protection/>
    </xf>
    <xf numFmtId="4" fontId="0" fillId="4" borderId="0" xfId="0" applyNumberFormat="1" applyFont="1" applyFill="1" applyAlignment="1">
      <alignment/>
    </xf>
    <xf numFmtId="4" fontId="0" fillId="4" borderId="0" xfId="22" applyNumberFormat="1" applyFont="1" applyFill="1" applyBorder="1" applyAlignment="1">
      <alignment wrapText="1"/>
      <protection/>
    </xf>
    <xf numFmtId="4" fontId="0" fillId="4" borderId="2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0" fillId="0" borderId="9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14">
    <cellStyle name="Normal" xfId="0"/>
    <cellStyle name="Hyperlink" xfId="15"/>
    <cellStyle name="Currency" xfId="16"/>
    <cellStyle name="Currency [0]" xfId="17"/>
    <cellStyle name="Обычный_181207" xfId="18"/>
    <cellStyle name="Обычный_280205" xfId="19"/>
    <cellStyle name="Обычный_280407" xfId="20"/>
    <cellStyle name="Обычный_300606" xfId="21"/>
    <cellStyle name="Обычный_301204" xfId="22"/>
    <cellStyle name="Обычный_310105" xfId="23"/>
    <cellStyle name="Followed Hyperlink" xfId="24"/>
    <cellStyle name="Percent" xfId="25"/>
    <cellStyle name="Comma" xfId="26"/>
    <cellStyle name="Comma [0]" xfId="27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80" zoomScaleNormal="80" workbookViewId="0" topLeftCell="A1">
      <selection activeCell="F45" sqref="F39:F45"/>
    </sheetView>
  </sheetViews>
  <sheetFormatPr defaultColWidth="9.00390625" defaultRowHeight="12.75"/>
  <cols>
    <col min="1" max="1" width="56.25390625" style="4" bestFit="1" customWidth="1"/>
    <col min="2" max="2" width="7.125" style="4" customWidth="1"/>
    <col min="3" max="3" width="34.75390625" style="4" customWidth="1"/>
    <col min="4" max="4" width="10.75390625" style="4" customWidth="1"/>
    <col min="5" max="5" width="14.625" style="4" bestFit="1" customWidth="1"/>
    <col min="6" max="6" width="20.25390625" style="36" bestFit="1" customWidth="1"/>
    <col min="7" max="7" width="16.125" style="46" customWidth="1"/>
    <col min="8" max="8" width="17.00390625" style="12" bestFit="1" customWidth="1"/>
    <col min="9" max="9" width="12.875" style="4" bestFit="1" customWidth="1"/>
    <col min="10" max="16384" width="9.125" style="4" customWidth="1"/>
  </cols>
  <sheetData>
    <row r="1" spans="1:7" ht="21" customHeight="1">
      <c r="A1" s="150" t="s">
        <v>28</v>
      </c>
      <c r="B1" s="150"/>
      <c r="C1" s="150"/>
      <c r="D1" s="150"/>
      <c r="E1" s="150"/>
      <c r="F1" s="150"/>
      <c r="G1" s="4"/>
    </row>
    <row r="2" spans="1:7" ht="20.25">
      <c r="A2" s="150" t="s">
        <v>29</v>
      </c>
      <c r="B2" s="150"/>
      <c r="C2" s="150"/>
      <c r="D2" s="150"/>
      <c r="E2" s="150"/>
      <c r="F2" s="150"/>
      <c r="G2" s="4"/>
    </row>
    <row r="3" spans="1:7" ht="15.75">
      <c r="A3" s="148" t="s">
        <v>140</v>
      </c>
      <c r="B3" s="148"/>
      <c r="C3" s="148"/>
      <c r="D3" s="148"/>
      <c r="E3" s="148"/>
      <c r="F3" s="148"/>
      <c r="G3" s="4"/>
    </row>
    <row r="4" spans="1:7" ht="15.75">
      <c r="A4" s="148" t="s">
        <v>141</v>
      </c>
      <c r="B4" s="148"/>
      <c r="C4" s="148"/>
      <c r="D4" s="148"/>
      <c r="E4" s="148"/>
      <c r="F4" s="148"/>
      <c r="G4" s="4"/>
    </row>
    <row r="5" spans="1:7" ht="12.75">
      <c r="A5" s="87" t="s">
        <v>142</v>
      </c>
      <c r="B5" s="87"/>
      <c r="C5" s="87"/>
      <c r="D5" s="87"/>
      <c r="E5" s="87"/>
      <c r="F5" s="87"/>
      <c r="G5" s="4"/>
    </row>
    <row r="6" spans="1:7" ht="15.75">
      <c r="A6" s="148" t="s">
        <v>178</v>
      </c>
      <c r="B6" s="153"/>
      <c r="C6" s="153"/>
      <c r="D6" s="153"/>
      <c r="E6" s="153"/>
      <c r="F6" s="153"/>
      <c r="G6" s="4"/>
    </row>
    <row r="7" spans="1:7" ht="12.75">
      <c r="A7" s="87" t="s">
        <v>143</v>
      </c>
      <c r="B7" s="87"/>
      <c r="C7" s="87"/>
      <c r="D7" s="87"/>
      <c r="E7" s="87"/>
      <c r="F7" s="87"/>
      <c r="G7" s="4"/>
    </row>
    <row r="8" spans="1:7" ht="12.75">
      <c r="A8" s="87" t="s">
        <v>144</v>
      </c>
      <c r="B8" s="87"/>
      <c r="C8" s="87"/>
      <c r="D8" s="87"/>
      <c r="E8" s="87"/>
      <c r="F8" s="87"/>
      <c r="G8" s="4"/>
    </row>
    <row r="9" spans="1:7" ht="15.75">
      <c r="A9" s="154" t="s">
        <v>145</v>
      </c>
      <c r="B9" s="154"/>
      <c r="C9" s="154"/>
      <c r="D9" s="154"/>
      <c r="E9" s="154"/>
      <c r="F9" s="154"/>
      <c r="G9" s="4"/>
    </row>
    <row r="10" spans="1:7" ht="12.75">
      <c r="A10" s="87" t="s">
        <v>0</v>
      </c>
      <c r="B10" s="87"/>
      <c r="C10" s="87"/>
      <c r="D10" s="87"/>
      <c r="E10" s="87"/>
      <c r="F10" s="87"/>
      <c r="G10" s="4"/>
    </row>
    <row r="11" spans="1:7" ht="15.75">
      <c r="A11" s="148" t="s">
        <v>5</v>
      </c>
      <c r="B11" s="148"/>
      <c r="C11" s="148"/>
      <c r="D11" s="148"/>
      <c r="E11" s="148"/>
      <c r="F11" s="148"/>
      <c r="G11" s="4"/>
    </row>
    <row r="12" spans="1:7" ht="12.75">
      <c r="A12" s="87" t="s">
        <v>146</v>
      </c>
      <c r="B12" s="87"/>
      <c r="C12" s="87"/>
      <c r="D12" s="87"/>
      <c r="E12" s="87"/>
      <c r="F12" s="87"/>
      <c r="G12" s="4"/>
    </row>
    <row r="13" spans="1:7" ht="12.75">
      <c r="A13" s="87" t="s">
        <v>147</v>
      </c>
      <c r="B13" s="87"/>
      <c r="C13" s="87"/>
      <c r="D13" s="87"/>
      <c r="E13" s="87"/>
      <c r="F13" s="87"/>
      <c r="G13" s="4"/>
    </row>
    <row r="14" spans="1:7" ht="15.75">
      <c r="A14" s="148" t="s">
        <v>149</v>
      </c>
      <c r="B14" s="148"/>
      <c r="C14" s="148"/>
      <c r="D14" s="148"/>
      <c r="E14" s="148"/>
      <c r="F14" s="148"/>
      <c r="G14" s="4"/>
    </row>
    <row r="15" spans="1:7" ht="12.75">
      <c r="A15" s="87" t="s">
        <v>148</v>
      </c>
      <c r="B15" s="87"/>
      <c r="C15" s="87"/>
      <c r="D15" s="87"/>
      <c r="E15" s="87"/>
      <c r="F15" s="87"/>
      <c r="G15" s="4"/>
    </row>
    <row r="16" spans="1:6" ht="11.25" customHeight="1">
      <c r="A16" s="2"/>
      <c r="B16" s="2"/>
      <c r="C16" s="2"/>
      <c r="D16" s="2"/>
      <c r="E16" s="2"/>
      <c r="F16" s="30"/>
    </row>
    <row r="17" spans="1:6" ht="12" customHeight="1">
      <c r="A17" s="3"/>
      <c r="B17" s="3"/>
      <c r="C17" s="3"/>
      <c r="D17" s="3"/>
      <c r="E17" s="3"/>
      <c r="F17" s="31" t="s">
        <v>22</v>
      </c>
    </row>
    <row r="18" spans="1:8" ht="39.75" customHeight="1">
      <c r="A18" s="88" t="s">
        <v>30</v>
      </c>
      <c r="B18" s="89"/>
      <c r="C18" s="90"/>
      <c r="D18" s="65" t="s">
        <v>4</v>
      </c>
      <c r="E18" s="66"/>
      <c r="F18" s="32" t="s">
        <v>31</v>
      </c>
      <c r="G18" s="47" t="s">
        <v>32</v>
      </c>
      <c r="H18" s="68"/>
    </row>
    <row r="19" spans="1:7" ht="12.75">
      <c r="A19" s="144">
        <v>1</v>
      </c>
      <c r="B19" s="64"/>
      <c r="C19" s="145"/>
      <c r="D19" s="144">
        <v>2</v>
      </c>
      <c r="E19" s="145"/>
      <c r="F19" s="5">
        <v>3</v>
      </c>
      <c r="G19" s="48">
        <v>4</v>
      </c>
    </row>
    <row r="20" spans="1:8" ht="18" customHeight="1">
      <c r="A20" s="141" t="s">
        <v>33</v>
      </c>
      <c r="B20" s="142"/>
      <c r="C20" s="143"/>
      <c r="D20" s="146" t="s">
        <v>6</v>
      </c>
      <c r="E20" s="147"/>
      <c r="F20" s="33">
        <v>43947.72</v>
      </c>
      <c r="G20" s="49">
        <v>61277.01</v>
      </c>
      <c r="H20" s="12">
        <f>43947725.64/1000</f>
        <v>43947.725640000004</v>
      </c>
    </row>
    <row r="21" spans="1:8" ht="18" customHeight="1">
      <c r="A21" s="141" t="s">
        <v>34</v>
      </c>
      <c r="B21" s="142"/>
      <c r="C21" s="143"/>
      <c r="D21" s="146" t="s">
        <v>7</v>
      </c>
      <c r="E21" s="147"/>
      <c r="F21" s="33">
        <v>41558.32</v>
      </c>
      <c r="G21" s="49">
        <v>49014.46</v>
      </c>
      <c r="H21" s="12">
        <f>41558323.84/1000</f>
        <v>41558.323840000005</v>
      </c>
    </row>
    <row r="22" spans="1:7" ht="18" customHeight="1">
      <c r="A22" s="138" t="s">
        <v>35</v>
      </c>
      <c r="B22" s="139"/>
      <c r="C22" s="140"/>
      <c r="D22" s="146" t="s">
        <v>8</v>
      </c>
      <c r="E22" s="147"/>
      <c r="F22" s="33">
        <f>F20-F21</f>
        <v>2389.4000000000015</v>
      </c>
      <c r="G22" s="49">
        <v>12262.55</v>
      </c>
    </row>
    <row r="23" spans="1:7" ht="18" customHeight="1">
      <c r="A23" s="138" t="s">
        <v>36</v>
      </c>
      <c r="B23" s="139"/>
      <c r="C23" s="140"/>
      <c r="D23" s="146" t="s">
        <v>11</v>
      </c>
      <c r="E23" s="147"/>
      <c r="F23" s="33">
        <v>0</v>
      </c>
      <c r="G23" s="49">
        <v>0</v>
      </c>
    </row>
    <row r="24" spans="1:7" ht="18" customHeight="1">
      <c r="A24" s="138" t="s">
        <v>37</v>
      </c>
      <c r="B24" s="139"/>
      <c r="C24" s="140"/>
      <c r="D24" s="146"/>
      <c r="E24" s="147"/>
      <c r="F24" s="33"/>
      <c r="G24" s="49"/>
    </row>
    <row r="25" spans="1:7" ht="18" customHeight="1">
      <c r="A25" s="138" t="s">
        <v>38</v>
      </c>
      <c r="B25" s="139"/>
      <c r="C25" s="140"/>
      <c r="D25" s="146" t="s">
        <v>13</v>
      </c>
      <c r="E25" s="147"/>
      <c r="F25" s="33">
        <v>0</v>
      </c>
      <c r="G25" s="49">
        <v>0</v>
      </c>
    </row>
    <row r="26" spans="1:10" ht="18" customHeight="1">
      <c r="A26" s="138" t="s">
        <v>40</v>
      </c>
      <c r="B26" s="139"/>
      <c r="C26" s="140"/>
      <c r="D26" s="146" t="s">
        <v>14</v>
      </c>
      <c r="E26" s="147"/>
      <c r="F26" s="33">
        <f>F23-F25</f>
        <v>0</v>
      </c>
      <c r="G26" s="49">
        <v>0</v>
      </c>
      <c r="J26" s="12"/>
    </row>
    <row r="27" spans="1:7" ht="18" customHeight="1">
      <c r="A27" s="138" t="s">
        <v>37</v>
      </c>
      <c r="B27" s="139"/>
      <c r="C27" s="140"/>
      <c r="D27" s="146"/>
      <c r="E27" s="147"/>
      <c r="F27" s="33"/>
      <c r="G27" s="49"/>
    </row>
    <row r="28" spans="1:7" ht="17.25" customHeight="1">
      <c r="A28" s="141" t="s">
        <v>39</v>
      </c>
      <c r="B28" s="142"/>
      <c r="C28" s="143">
        <v>0</v>
      </c>
      <c r="D28" s="146" t="s">
        <v>15</v>
      </c>
      <c r="E28" s="147"/>
      <c r="F28" s="34">
        <v>0</v>
      </c>
      <c r="G28" s="50">
        <v>0</v>
      </c>
    </row>
    <row r="29" spans="1:7" ht="15.75" customHeight="1">
      <c r="A29" s="138" t="s">
        <v>41</v>
      </c>
      <c r="B29" s="139"/>
      <c r="C29" s="140">
        <v>0</v>
      </c>
      <c r="D29" s="146" t="s">
        <v>16</v>
      </c>
      <c r="E29" s="147"/>
      <c r="F29" s="34">
        <v>0</v>
      </c>
      <c r="G29" s="50">
        <v>0</v>
      </c>
    </row>
    <row r="30" spans="1:7" ht="16.5" customHeight="1">
      <c r="A30" s="141" t="s">
        <v>42</v>
      </c>
      <c r="B30" s="142"/>
      <c r="C30" s="143">
        <v>0</v>
      </c>
      <c r="D30" s="146" t="s">
        <v>17</v>
      </c>
      <c r="E30" s="147">
        <v>0</v>
      </c>
      <c r="F30" s="34">
        <f>F28-F29</f>
        <v>0</v>
      </c>
      <c r="G30" s="50">
        <v>0</v>
      </c>
    </row>
    <row r="31" spans="1:9" ht="16.5" customHeight="1">
      <c r="A31" s="141" t="s">
        <v>43</v>
      </c>
      <c r="B31" s="142"/>
      <c r="C31" s="143">
        <v>0</v>
      </c>
      <c r="D31" s="146" t="s">
        <v>18</v>
      </c>
      <c r="E31" s="147"/>
      <c r="F31" s="34">
        <v>0</v>
      </c>
      <c r="G31" s="50">
        <v>0</v>
      </c>
      <c r="I31" s="12"/>
    </row>
    <row r="32" spans="1:7" ht="16.5" customHeight="1">
      <c r="A32" s="138" t="s">
        <v>44</v>
      </c>
      <c r="B32" s="139"/>
      <c r="C32" s="140">
        <v>0</v>
      </c>
      <c r="D32" s="146" t="s">
        <v>24</v>
      </c>
      <c r="E32" s="147"/>
      <c r="F32" s="33">
        <f>140400/1000+13730/1000+66257.88/1000+223424/1000</f>
        <v>443.81188</v>
      </c>
      <c r="G32" s="50">
        <v>256.4</v>
      </c>
    </row>
    <row r="33" spans="1:7" ht="16.5" customHeight="1">
      <c r="A33" s="138" t="s">
        <v>45</v>
      </c>
      <c r="B33" s="139"/>
      <c r="C33" s="140"/>
      <c r="D33" s="146" t="s">
        <v>25</v>
      </c>
      <c r="E33" s="147"/>
      <c r="F33" s="33">
        <v>0</v>
      </c>
      <c r="G33" s="50">
        <v>0</v>
      </c>
    </row>
    <row r="34" spans="1:7" ht="16.5" customHeight="1">
      <c r="A34" s="10" t="s">
        <v>46</v>
      </c>
      <c r="B34" s="11"/>
      <c r="C34" s="21"/>
      <c r="D34" s="146" t="s">
        <v>26</v>
      </c>
      <c r="E34" s="147"/>
      <c r="F34" s="33">
        <v>0</v>
      </c>
      <c r="G34" s="50">
        <v>0</v>
      </c>
    </row>
    <row r="35" spans="1:7" ht="16.5" customHeight="1">
      <c r="A35" s="138" t="s">
        <v>47</v>
      </c>
      <c r="B35" s="139"/>
      <c r="C35" s="140"/>
      <c r="D35" s="146" t="s">
        <v>27</v>
      </c>
      <c r="E35" s="147"/>
      <c r="F35" s="33">
        <f>F38+F46+F47</f>
        <v>-8677.21</v>
      </c>
      <c r="G35" s="50">
        <v>-11867.78</v>
      </c>
    </row>
    <row r="36" spans="1:7" ht="16.5" customHeight="1">
      <c r="A36" s="141" t="s">
        <v>48</v>
      </c>
      <c r="B36" s="142"/>
      <c r="C36" s="143">
        <v>0</v>
      </c>
      <c r="D36" s="146"/>
      <c r="E36" s="147"/>
      <c r="F36" s="33"/>
      <c r="G36" s="50"/>
    </row>
    <row r="37" spans="1:7" ht="16.5" customHeight="1">
      <c r="A37" s="6" t="s">
        <v>1</v>
      </c>
      <c r="B37" s="7"/>
      <c r="C37" s="25"/>
      <c r="D37" s="8"/>
      <c r="E37" s="9"/>
      <c r="F37" s="33"/>
      <c r="G37" s="50"/>
    </row>
    <row r="38" spans="1:7" ht="16.5" customHeight="1">
      <c r="A38" s="138" t="s">
        <v>9</v>
      </c>
      <c r="B38" s="139"/>
      <c r="C38" s="140"/>
      <c r="D38" s="146" t="s">
        <v>49</v>
      </c>
      <c r="E38" s="147"/>
      <c r="F38" s="33">
        <v>-8677.21</v>
      </c>
      <c r="G38" s="49">
        <v>-11867.78</v>
      </c>
    </row>
    <row r="39" spans="1:9" ht="16.5" customHeight="1">
      <c r="A39" s="54" t="s">
        <v>132</v>
      </c>
      <c r="B39" s="58"/>
      <c r="C39" s="59" t="s">
        <v>154</v>
      </c>
      <c r="D39" s="146" t="s">
        <v>119</v>
      </c>
      <c r="E39" s="149"/>
      <c r="F39" s="60">
        <v>-518.4129500000014</v>
      </c>
      <c r="G39" s="50"/>
      <c r="I39" s="12"/>
    </row>
    <row r="40" spans="1:9" ht="16.5" customHeight="1">
      <c r="A40" s="54" t="s">
        <v>168</v>
      </c>
      <c r="B40" s="58"/>
      <c r="C40" s="59" t="s">
        <v>127</v>
      </c>
      <c r="D40" s="146" t="s">
        <v>120</v>
      </c>
      <c r="E40" s="149"/>
      <c r="F40" s="60">
        <v>-1191.62218</v>
      </c>
      <c r="G40" s="50"/>
      <c r="I40" s="12"/>
    </row>
    <row r="41" spans="1:9" ht="16.5" customHeight="1">
      <c r="A41" s="54" t="s">
        <v>177</v>
      </c>
      <c r="B41" s="58"/>
      <c r="C41" s="59" t="s">
        <v>118</v>
      </c>
      <c r="D41" s="146" t="s">
        <v>121</v>
      </c>
      <c r="E41" s="149"/>
      <c r="F41" s="60">
        <v>2191.6660699999993</v>
      </c>
      <c r="G41" s="50"/>
      <c r="I41" s="12"/>
    </row>
    <row r="42" spans="1:9" ht="16.5" customHeight="1">
      <c r="A42" s="54" t="s">
        <v>169</v>
      </c>
      <c r="B42" s="58"/>
      <c r="C42" s="59" t="s">
        <v>170</v>
      </c>
      <c r="D42" s="146" t="s">
        <v>122</v>
      </c>
      <c r="E42" s="149"/>
      <c r="F42" s="60">
        <v>486.8272599999993</v>
      </c>
      <c r="G42" s="50"/>
      <c r="I42" s="12"/>
    </row>
    <row r="43" spans="1:9" ht="16.5" customHeight="1">
      <c r="A43" s="54" t="s">
        <v>171</v>
      </c>
      <c r="B43" s="58"/>
      <c r="C43" s="59" t="s">
        <v>166</v>
      </c>
      <c r="D43" s="146" t="s">
        <v>123</v>
      </c>
      <c r="E43" s="149"/>
      <c r="F43" s="60">
        <v>1199.4790100000005</v>
      </c>
      <c r="G43" s="50"/>
      <c r="I43" s="12"/>
    </row>
    <row r="44" spans="1:9" ht="16.5" customHeight="1">
      <c r="A44" s="54" t="s">
        <v>172</v>
      </c>
      <c r="B44" s="58"/>
      <c r="C44" s="59" t="s">
        <v>155</v>
      </c>
      <c r="D44" s="146" t="s">
        <v>167</v>
      </c>
      <c r="E44" s="149"/>
      <c r="F44" s="60">
        <v>-4448.89494</v>
      </c>
      <c r="G44" s="50"/>
      <c r="I44" s="12"/>
    </row>
    <row r="45" spans="1:9" ht="16.5" customHeight="1">
      <c r="A45" s="54" t="s">
        <v>153</v>
      </c>
      <c r="B45" s="58"/>
      <c r="C45" s="59" t="s">
        <v>173</v>
      </c>
      <c r="D45" s="146" t="s">
        <v>174</v>
      </c>
      <c r="E45" s="149"/>
      <c r="F45" s="60">
        <v>-221.71407000000053</v>
      </c>
      <c r="G45" s="50"/>
      <c r="I45" s="12"/>
    </row>
    <row r="46" spans="1:7" ht="16.5" customHeight="1">
      <c r="A46" s="138" t="s">
        <v>10</v>
      </c>
      <c r="B46" s="139"/>
      <c r="C46" s="140"/>
      <c r="D46" s="146" t="s">
        <v>50</v>
      </c>
      <c r="E46" s="147"/>
      <c r="F46" s="33">
        <v>0</v>
      </c>
      <c r="G46" s="50">
        <v>0</v>
      </c>
    </row>
    <row r="47" spans="1:7" ht="18" customHeight="1">
      <c r="A47" s="138" t="s">
        <v>52</v>
      </c>
      <c r="B47" s="139"/>
      <c r="C47" s="140"/>
      <c r="D47" s="146" t="s">
        <v>51</v>
      </c>
      <c r="E47" s="147"/>
      <c r="F47" s="33">
        <v>0</v>
      </c>
      <c r="G47" s="50">
        <v>0</v>
      </c>
    </row>
    <row r="48" spans="1:7" ht="16.5" customHeight="1">
      <c r="A48" s="138" t="s">
        <v>53</v>
      </c>
      <c r="B48" s="139"/>
      <c r="C48" s="140"/>
      <c r="D48" s="146"/>
      <c r="E48" s="147"/>
      <c r="F48" s="33"/>
      <c r="G48" s="50"/>
    </row>
    <row r="49" spans="1:7" ht="16.5" customHeight="1">
      <c r="A49" s="141" t="s">
        <v>48</v>
      </c>
      <c r="B49" s="142"/>
      <c r="C49" s="143">
        <v>0</v>
      </c>
      <c r="D49" s="146" t="s">
        <v>54</v>
      </c>
      <c r="E49" s="147">
        <v>0</v>
      </c>
      <c r="F49" s="33">
        <f>F51+F52+F53+F54</f>
        <v>0</v>
      </c>
      <c r="G49" s="50">
        <v>0</v>
      </c>
    </row>
    <row r="50" spans="1:7" ht="16.5" customHeight="1">
      <c r="A50" s="6" t="s">
        <v>1</v>
      </c>
      <c r="B50" s="7"/>
      <c r="C50" s="25"/>
      <c r="D50" s="146"/>
      <c r="E50" s="147"/>
      <c r="F50" s="33"/>
      <c r="G50" s="50"/>
    </row>
    <row r="51" spans="1:7" ht="16.5" customHeight="1">
      <c r="A51" s="138" t="s">
        <v>9</v>
      </c>
      <c r="B51" s="139"/>
      <c r="C51" s="140"/>
      <c r="D51" s="146" t="s">
        <v>55</v>
      </c>
      <c r="E51" s="147"/>
      <c r="F51" s="33">
        <v>0</v>
      </c>
      <c r="G51" s="50">
        <v>0</v>
      </c>
    </row>
    <row r="52" spans="1:7" ht="16.5" customHeight="1">
      <c r="A52" s="138" t="s">
        <v>10</v>
      </c>
      <c r="B52" s="139"/>
      <c r="C52" s="140"/>
      <c r="D52" s="146" t="s">
        <v>56</v>
      </c>
      <c r="E52" s="147"/>
      <c r="F52" s="33">
        <v>0</v>
      </c>
      <c r="G52" s="50">
        <v>0</v>
      </c>
    </row>
    <row r="53" spans="1:7" ht="16.5" customHeight="1">
      <c r="A53" s="10" t="s">
        <v>12</v>
      </c>
      <c r="B53" s="11"/>
      <c r="C53" s="21"/>
      <c r="D53" s="146" t="s">
        <v>57</v>
      </c>
      <c r="E53" s="147"/>
      <c r="F53" s="33">
        <v>0</v>
      </c>
      <c r="G53" s="50">
        <v>0</v>
      </c>
    </row>
    <row r="54" spans="1:7" ht="16.5" customHeight="1">
      <c r="A54" s="138" t="s">
        <v>23</v>
      </c>
      <c r="B54" s="139"/>
      <c r="C54" s="140"/>
      <c r="D54" s="146" t="s">
        <v>58</v>
      </c>
      <c r="E54" s="147"/>
      <c r="F54" s="33">
        <v>0</v>
      </c>
      <c r="G54" s="50">
        <v>0</v>
      </c>
    </row>
    <row r="55" spans="1:7" ht="16.5" customHeight="1">
      <c r="A55" s="10" t="s">
        <v>97</v>
      </c>
      <c r="B55" s="11"/>
      <c r="C55" s="21"/>
      <c r="D55" s="146" t="s">
        <v>60</v>
      </c>
      <c r="E55" s="147"/>
      <c r="F55" s="33">
        <v>0</v>
      </c>
      <c r="G55" s="50">
        <v>0</v>
      </c>
    </row>
    <row r="56" spans="1:7" ht="16.5" customHeight="1">
      <c r="A56" s="10" t="s">
        <v>59</v>
      </c>
      <c r="B56" s="11"/>
      <c r="C56" s="21"/>
      <c r="D56" s="146"/>
      <c r="E56" s="147"/>
      <c r="F56" s="33"/>
      <c r="G56" s="50"/>
    </row>
    <row r="57" spans="1:7" ht="16.5" customHeight="1">
      <c r="A57" s="10" t="s">
        <v>61</v>
      </c>
      <c r="B57" s="11"/>
      <c r="C57" s="21"/>
      <c r="D57" s="146" t="s">
        <v>63</v>
      </c>
      <c r="E57" s="147"/>
      <c r="F57" s="33">
        <f>1126.54363+209.88064+17.80473</f>
        <v>1354.229</v>
      </c>
      <c r="G57" s="50">
        <v>1571.71</v>
      </c>
    </row>
    <row r="58" spans="1:7" ht="16.5" customHeight="1">
      <c r="A58" s="10" t="s">
        <v>62</v>
      </c>
      <c r="B58" s="11"/>
      <c r="C58" s="21"/>
      <c r="D58" s="146"/>
      <c r="E58" s="147"/>
      <c r="F58" s="33"/>
      <c r="G58" s="50"/>
    </row>
    <row r="59" spans="1:10" ht="16.5" customHeight="1">
      <c r="A59" s="10" t="s">
        <v>65</v>
      </c>
      <c r="B59" s="11"/>
      <c r="C59" s="21"/>
      <c r="D59" s="146" t="s">
        <v>64</v>
      </c>
      <c r="E59" s="147"/>
      <c r="F59" s="33">
        <v>1260.6743</v>
      </c>
      <c r="G59" s="50">
        <v>1448.6</v>
      </c>
      <c r="H59" s="12">
        <f>106439.1*2/1000</f>
        <v>212.87820000000002</v>
      </c>
      <c r="I59" s="4">
        <f>19133.16/1000</f>
        <v>19.13316</v>
      </c>
      <c r="J59" s="4">
        <f>H59+I59</f>
        <v>232.01136000000002</v>
      </c>
    </row>
    <row r="60" spans="1:9" ht="16.5" customHeight="1">
      <c r="A60" s="10" t="s">
        <v>66</v>
      </c>
      <c r="B60" s="11"/>
      <c r="C60" s="21"/>
      <c r="D60" s="146" t="s">
        <v>67</v>
      </c>
      <c r="E60" s="147"/>
      <c r="F60" s="33">
        <v>969.12897</v>
      </c>
      <c r="G60" s="50">
        <v>241.27</v>
      </c>
      <c r="I60" s="12"/>
    </row>
    <row r="61" spans="1:7" ht="16.5" customHeight="1">
      <c r="A61" s="10" t="s">
        <v>78</v>
      </c>
      <c r="B61" s="11"/>
      <c r="C61" s="21"/>
      <c r="D61" s="146" t="s">
        <v>68</v>
      </c>
      <c r="E61" s="147"/>
      <c r="F61" s="34">
        <v>0</v>
      </c>
      <c r="G61" s="50">
        <v>0</v>
      </c>
    </row>
    <row r="62" spans="1:9" ht="16.5" customHeight="1">
      <c r="A62" s="10" t="s">
        <v>69</v>
      </c>
      <c r="B62" s="11"/>
      <c r="C62" s="21"/>
      <c r="D62" s="146" t="s">
        <v>19</v>
      </c>
      <c r="E62" s="147"/>
      <c r="F62" s="34">
        <v>40158.35028</v>
      </c>
      <c r="G62" s="50">
        <v>39785.04</v>
      </c>
      <c r="H62" s="34">
        <f>25131401.68/1000+15026948.6/1000</f>
        <v>40158.35028</v>
      </c>
      <c r="I62" s="12"/>
    </row>
    <row r="63" spans="1:7" ht="16.5" customHeight="1">
      <c r="A63" s="10" t="s">
        <v>79</v>
      </c>
      <c r="B63" s="11"/>
      <c r="C63" s="21"/>
      <c r="D63" s="8"/>
      <c r="E63" s="9"/>
      <c r="F63" s="34"/>
      <c r="G63" s="50"/>
    </row>
    <row r="64" spans="1:8" ht="16.5" customHeight="1">
      <c r="A64" s="10" t="s">
        <v>70</v>
      </c>
      <c r="B64" s="11"/>
      <c r="C64" s="21"/>
      <c r="D64" s="146" t="s">
        <v>20</v>
      </c>
      <c r="E64" s="147"/>
      <c r="F64" s="34">
        <v>36917.8142</v>
      </c>
      <c r="G64" s="50">
        <v>52510.86</v>
      </c>
      <c r="H64" s="12">
        <f>30797854.33/1000+6119959.87/1000</f>
        <v>36917.8142</v>
      </c>
    </row>
    <row r="65" spans="1:7" ht="16.5" customHeight="1">
      <c r="A65" s="10" t="s">
        <v>71</v>
      </c>
      <c r="B65" s="11"/>
      <c r="C65" s="21"/>
      <c r="D65" s="146"/>
      <c r="E65" s="147"/>
      <c r="F65" s="34"/>
      <c r="G65" s="50"/>
    </row>
    <row r="66" spans="1:10" ht="16.5" customHeight="1">
      <c r="A66" s="13" t="s">
        <v>72</v>
      </c>
      <c r="B66" s="14"/>
      <c r="C66" s="22"/>
      <c r="D66" s="146" t="s">
        <v>21</v>
      </c>
      <c r="E66" s="147"/>
      <c r="F66" s="42">
        <f>F22+F26+F30+F31+F32+F33+F34+F35+F49+F55+F60+F62-F57-F64-F61</f>
        <v>-2988.56207</v>
      </c>
      <c r="G66" s="51">
        <v>-13405.09</v>
      </c>
      <c r="I66" s="12"/>
      <c r="J66" s="12"/>
    </row>
    <row r="67" spans="1:7" ht="16.5" customHeight="1">
      <c r="A67" s="13" t="s">
        <v>73</v>
      </c>
      <c r="B67" s="14"/>
      <c r="C67" s="22"/>
      <c r="D67" s="8"/>
      <c r="E67" s="9"/>
      <c r="F67" s="29"/>
      <c r="G67" s="51"/>
    </row>
    <row r="68" spans="1:7" ht="16.5" customHeight="1">
      <c r="A68" s="15" t="s">
        <v>74</v>
      </c>
      <c r="B68" s="16"/>
      <c r="C68" s="23"/>
      <c r="D68" s="151"/>
      <c r="E68" s="152"/>
      <c r="F68" s="35"/>
      <c r="G68" s="52"/>
    </row>
    <row r="69" spans="1:5" ht="12.75">
      <c r="A69" s="4" t="s">
        <v>2</v>
      </c>
      <c r="D69" s="147"/>
      <c r="E69" s="147"/>
    </row>
    <row r="70" spans="3:6" ht="12.75">
      <c r="C70" s="17"/>
      <c r="D70" s="17"/>
      <c r="F70" s="37"/>
    </row>
    <row r="71" spans="1:8" ht="12.75">
      <c r="A71" s="41" t="s">
        <v>116</v>
      </c>
      <c r="B71" s="41"/>
      <c r="C71" s="24" t="s">
        <v>75</v>
      </c>
      <c r="D71" s="4"/>
      <c r="E71" s="20" t="s">
        <v>165</v>
      </c>
      <c r="F71" s="20"/>
      <c r="H71" s="1"/>
    </row>
    <row r="72" spans="3:8" ht="12.75">
      <c r="C72" s="19" t="s">
        <v>76</v>
      </c>
      <c r="D72" s="17"/>
      <c r="F72" s="37"/>
      <c r="G72" s="53"/>
      <c r="H72" s="69"/>
    </row>
    <row r="73" spans="3:8" ht="12.75">
      <c r="C73" s="19"/>
      <c r="D73" s="17"/>
      <c r="F73" s="37"/>
      <c r="G73" s="53"/>
      <c r="H73" s="69"/>
    </row>
    <row r="74" spans="3:8" ht="12.75">
      <c r="C74" s="17"/>
      <c r="D74" s="17"/>
      <c r="F74" s="37"/>
      <c r="G74" s="43"/>
      <c r="H74" s="69"/>
    </row>
    <row r="75" spans="1:8" ht="12.75">
      <c r="A75" s="67" t="s">
        <v>77</v>
      </c>
      <c r="B75" s="67"/>
      <c r="C75" s="24" t="s">
        <v>75</v>
      </c>
      <c r="D75" s="17"/>
      <c r="E75" s="17" t="s">
        <v>3</v>
      </c>
      <c r="F75" s="37"/>
      <c r="G75" s="53"/>
      <c r="H75" s="69"/>
    </row>
    <row r="76" spans="1:8" ht="12.75">
      <c r="A76" s="18"/>
      <c r="B76" s="18"/>
      <c r="C76" s="19" t="s">
        <v>76</v>
      </c>
      <c r="D76" s="17"/>
      <c r="F76" s="37"/>
      <c r="G76" s="53"/>
      <c r="H76" s="69"/>
    </row>
    <row r="80" spans="4:7" ht="12.75">
      <c r="D80" s="28">
        <v>39445</v>
      </c>
      <c r="F80" s="38">
        <v>103064471.61000001</v>
      </c>
      <c r="G80" s="44"/>
    </row>
    <row r="81" spans="4:6" ht="12.75">
      <c r="D81" s="28">
        <v>39629</v>
      </c>
      <c r="F81" s="38">
        <v>100075909.53</v>
      </c>
    </row>
    <row r="82" spans="6:7" ht="12.75">
      <c r="F82" s="39">
        <f>F81-F80</f>
        <v>-2988562.080000013</v>
      </c>
      <c r="G82" s="45"/>
    </row>
    <row r="83" ht="12.75">
      <c r="F83" s="36">
        <f>F82/1000</f>
        <v>-2988.5620800000133</v>
      </c>
    </row>
    <row r="84" spans="6:7" ht="19.5" customHeight="1" thickBot="1">
      <c r="F84" s="36">
        <f>F83-F66</f>
        <v>-1.0000013389799278E-05</v>
      </c>
      <c r="G84" s="45">
        <f>F84*1000</f>
        <v>-0.010000013389799278</v>
      </c>
    </row>
    <row r="85" ht="13.5" thickBot="1">
      <c r="F85" s="57">
        <v>241.26702</v>
      </c>
    </row>
    <row r="86" spans="6:7" ht="13.5" thickBot="1">
      <c r="F86" s="36">
        <f>F85-F84</f>
        <v>241.2670300000134</v>
      </c>
      <c r="G86" s="46" t="s">
        <v>131</v>
      </c>
    </row>
    <row r="87" spans="6:7" ht="12.75">
      <c r="F87" s="55">
        <v>52.64722</v>
      </c>
      <c r="G87" s="46" t="s">
        <v>129</v>
      </c>
    </row>
    <row r="88" spans="6:7" ht="13.5" thickBot="1">
      <c r="F88" s="56">
        <v>188.6198</v>
      </c>
      <c r="G88" s="46" t="s">
        <v>130</v>
      </c>
    </row>
  </sheetData>
  <mergeCells count="91">
    <mergeCell ref="D45:E45"/>
    <mergeCell ref="A49:C49"/>
    <mergeCell ref="A51:C51"/>
    <mergeCell ref="A21:C21"/>
    <mergeCell ref="A28:C28"/>
    <mergeCell ref="A24:C24"/>
    <mergeCell ref="A25:C25"/>
    <mergeCell ref="A26:C26"/>
    <mergeCell ref="D49:E49"/>
    <mergeCell ref="D50:E50"/>
    <mergeCell ref="A10:F10"/>
    <mergeCell ref="D46:E46"/>
    <mergeCell ref="D38:E38"/>
    <mergeCell ref="A48:C48"/>
    <mergeCell ref="D47:E47"/>
    <mergeCell ref="D48:E48"/>
    <mergeCell ref="A31:C31"/>
    <mergeCell ref="A32:C32"/>
    <mergeCell ref="A35:C35"/>
    <mergeCell ref="D28:E28"/>
    <mergeCell ref="A6:F6"/>
    <mergeCell ref="A7:F7"/>
    <mergeCell ref="A8:F8"/>
    <mergeCell ref="A9:F9"/>
    <mergeCell ref="D51:E51"/>
    <mergeCell ref="D55:E55"/>
    <mergeCell ref="D59:E59"/>
    <mergeCell ref="D58:E58"/>
    <mergeCell ref="D57:E57"/>
    <mergeCell ref="D53:E53"/>
    <mergeCell ref="D56:E56"/>
    <mergeCell ref="D54:E54"/>
    <mergeCell ref="A38:C38"/>
    <mergeCell ref="A46:C46"/>
    <mergeCell ref="A54:C54"/>
    <mergeCell ref="D43:E43"/>
    <mergeCell ref="D39:E39"/>
    <mergeCell ref="D40:E40"/>
    <mergeCell ref="D41:E41"/>
    <mergeCell ref="A52:C52"/>
    <mergeCell ref="D44:E44"/>
    <mergeCell ref="D52:E52"/>
    <mergeCell ref="D65:E65"/>
    <mergeCell ref="D66:E66"/>
    <mergeCell ref="D68:E68"/>
    <mergeCell ref="D60:E60"/>
    <mergeCell ref="D61:E61"/>
    <mergeCell ref="D64:E64"/>
    <mergeCell ref="D62:E62"/>
    <mergeCell ref="D23:E23"/>
    <mergeCell ref="D27:E27"/>
    <mergeCell ref="D33:E33"/>
    <mergeCell ref="D21:E21"/>
    <mergeCell ref="A1:F1"/>
    <mergeCell ref="A3:F3"/>
    <mergeCell ref="A4:F4"/>
    <mergeCell ref="A5:F5"/>
    <mergeCell ref="A2:F2"/>
    <mergeCell ref="D35:E35"/>
    <mergeCell ref="D36:E36"/>
    <mergeCell ref="A30:C30"/>
    <mergeCell ref="A27:C27"/>
    <mergeCell ref="D31:E31"/>
    <mergeCell ref="D32:E32"/>
    <mergeCell ref="D29:E29"/>
    <mergeCell ref="D30:E30"/>
    <mergeCell ref="D34:E34"/>
    <mergeCell ref="A75:B75"/>
    <mergeCell ref="A11:F11"/>
    <mergeCell ref="A15:F15"/>
    <mergeCell ref="A36:C36"/>
    <mergeCell ref="A47:C47"/>
    <mergeCell ref="D69:E69"/>
    <mergeCell ref="A14:F14"/>
    <mergeCell ref="A12:F12"/>
    <mergeCell ref="A33:C33"/>
    <mergeCell ref="D42:E42"/>
    <mergeCell ref="A13:F13"/>
    <mergeCell ref="A18:C18"/>
    <mergeCell ref="A19:C19"/>
    <mergeCell ref="D18:E18"/>
    <mergeCell ref="A22:C22"/>
    <mergeCell ref="A20:C20"/>
    <mergeCell ref="D19:E19"/>
    <mergeCell ref="A29:C29"/>
    <mergeCell ref="A23:C23"/>
    <mergeCell ref="D20:E20"/>
    <mergeCell ref="D22:E22"/>
    <mergeCell ref="D24:E24"/>
    <mergeCell ref="D25:E25"/>
    <mergeCell ref="D26:E26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80" zoomScaleNormal="80" workbookViewId="0" topLeftCell="A13">
      <selection activeCell="F47" sqref="F47"/>
    </sheetView>
  </sheetViews>
  <sheetFormatPr defaultColWidth="9.00390625" defaultRowHeight="12.75"/>
  <cols>
    <col min="1" max="1" width="56.25390625" style="4" bestFit="1" customWidth="1"/>
    <col min="2" max="2" width="7.125" style="4" customWidth="1"/>
    <col min="3" max="3" width="34.75390625" style="4" customWidth="1"/>
    <col min="4" max="4" width="10.75390625" style="4" customWidth="1"/>
    <col min="5" max="5" width="14.625" style="4" bestFit="1" customWidth="1"/>
    <col min="6" max="6" width="20.25390625" style="36" bestFit="1" customWidth="1"/>
    <col min="7" max="7" width="18.75390625" style="46" customWidth="1"/>
    <col min="8" max="8" width="17.00390625" style="12" bestFit="1" customWidth="1"/>
    <col min="9" max="9" width="12.875" style="4" bestFit="1" customWidth="1"/>
    <col min="10" max="16384" width="9.125" style="4" customWidth="1"/>
  </cols>
  <sheetData>
    <row r="1" spans="1:7" ht="21" customHeight="1">
      <c r="A1" s="150" t="s">
        <v>28</v>
      </c>
      <c r="B1" s="150"/>
      <c r="C1" s="150"/>
      <c r="D1" s="150"/>
      <c r="E1" s="150"/>
      <c r="F1" s="150"/>
      <c r="G1" s="4"/>
    </row>
    <row r="2" spans="1:7" ht="20.25">
      <c r="A2" s="150" t="s">
        <v>29</v>
      </c>
      <c r="B2" s="150"/>
      <c r="C2" s="150"/>
      <c r="D2" s="150"/>
      <c r="E2" s="150"/>
      <c r="F2" s="150"/>
      <c r="G2" s="4"/>
    </row>
    <row r="3" spans="1:7" ht="15.75">
      <c r="A3" s="148" t="s">
        <v>140</v>
      </c>
      <c r="B3" s="148"/>
      <c r="C3" s="148"/>
      <c r="D3" s="148"/>
      <c r="E3" s="148"/>
      <c r="F3" s="148"/>
      <c r="G3" s="4"/>
    </row>
    <row r="4" spans="1:7" ht="15.75">
      <c r="A4" s="148" t="s">
        <v>141</v>
      </c>
      <c r="B4" s="148"/>
      <c r="C4" s="148"/>
      <c r="D4" s="148"/>
      <c r="E4" s="148"/>
      <c r="F4" s="148"/>
      <c r="G4" s="4"/>
    </row>
    <row r="5" spans="1:7" ht="12.75">
      <c r="A5" s="87" t="s">
        <v>142</v>
      </c>
      <c r="B5" s="87"/>
      <c r="C5" s="87"/>
      <c r="D5" s="87"/>
      <c r="E5" s="87"/>
      <c r="F5" s="87"/>
      <c r="G5" s="4"/>
    </row>
    <row r="6" spans="1:7" ht="15.75">
      <c r="A6" s="148" t="s">
        <v>178</v>
      </c>
      <c r="B6" s="153"/>
      <c r="C6" s="153"/>
      <c r="D6" s="153"/>
      <c r="E6" s="153"/>
      <c r="F6" s="153"/>
      <c r="G6" s="4"/>
    </row>
    <row r="7" spans="1:7" ht="12.75">
      <c r="A7" s="87" t="s">
        <v>143</v>
      </c>
      <c r="B7" s="87"/>
      <c r="C7" s="87"/>
      <c r="D7" s="87"/>
      <c r="E7" s="87"/>
      <c r="F7" s="87"/>
      <c r="G7" s="4"/>
    </row>
    <row r="8" spans="1:7" ht="12.75">
      <c r="A8" s="87" t="s">
        <v>144</v>
      </c>
      <c r="B8" s="87"/>
      <c r="C8" s="87"/>
      <c r="D8" s="87"/>
      <c r="E8" s="87"/>
      <c r="F8" s="87"/>
      <c r="G8" s="4"/>
    </row>
    <row r="9" spans="1:7" ht="15.75">
      <c r="A9" s="154" t="s">
        <v>145</v>
      </c>
      <c r="B9" s="154"/>
      <c r="C9" s="154"/>
      <c r="D9" s="154"/>
      <c r="E9" s="154"/>
      <c r="F9" s="154"/>
      <c r="G9" s="4"/>
    </row>
    <row r="10" spans="1:7" ht="12.75">
      <c r="A10" s="87" t="s">
        <v>0</v>
      </c>
      <c r="B10" s="87"/>
      <c r="C10" s="87"/>
      <c r="D10" s="87"/>
      <c r="E10" s="87"/>
      <c r="F10" s="87"/>
      <c r="G10" s="4"/>
    </row>
    <row r="11" spans="1:7" ht="15.75">
      <c r="A11" s="148" t="s">
        <v>5</v>
      </c>
      <c r="B11" s="148"/>
      <c r="C11" s="148"/>
      <c r="D11" s="148"/>
      <c r="E11" s="148"/>
      <c r="F11" s="148"/>
      <c r="G11" s="4"/>
    </row>
    <row r="12" spans="1:7" ht="12.75">
      <c r="A12" s="87" t="s">
        <v>146</v>
      </c>
      <c r="B12" s="87"/>
      <c r="C12" s="87"/>
      <c r="D12" s="87"/>
      <c r="E12" s="87"/>
      <c r="F12" s="87"/>
      <c r="G12" s="4"/>
    </row>
    <row r="13" spans="1:7" ht="12.75">
      <c r="A13" s="87" t="s">
        <v>147</v>
      </c>
      <c r="B13" s="87"/>
      <c r="C13" s="87"/>
      <c r="D13" s="87"/>
      <c r="E13" s="87"/>
      <c r="F13" s="87"/>
      <c r="G13" s="4"/>
    </row>
    <row r="14" spans="1:7" ht="15.75">
      <c r="A14" s="148" t="s">
        <v>149</v>
      </c>
      <c r="B14" s="148"/>
      <c r="C14" s="148"/>
      <c r="D14" s="148"/>
      <c r="E14" s="148"/>
      <c r="F14" s="148"/>
      <c r="G14" s="4"/>
    </row>
    <row r="15" spans="1:7" ht="12.75">
      <c r="A15" s="87" t="s">
        <v>148</v>
      </c>
      <c r="B15" s="87"/>
      <c r="C15" s="87"/>
      <c r="D15" s="87"/>
      <c r="E15" s="87"/>
      <c r="F15" s="87"/>
      <c r="G15" s="4"/>
    </row>
    <row r="16" spans="1:6" ht="11.25" customHeight="1">
      <c r="A16" s="2"/>
      <c r="B16" s="2"/>
      <c r="C16" s="2"/>
      <c r="D16" s="2"/>
      <c r="E16" s="2"/>
      <c r="F16" s="30"/>
    </row>
    <row r="17" spans="1:6" ht="12" customHeight="1">
      <c r="A17" s="3"/>
      <c r="B17" s="3"/>
      <c r="C17" s="3"/>
      <c r="D17" s="3"/>
      <c r="E17" s="3"/>
      <c r="F17" s="31" t="s">
        <v>22</v>
      </c>
    </row>
    <row r="18" spans="1:8" ht="39.75" customHeight="1">
      <c r="A18" s="88" t="s">
        <v>30</v>
      </c>
      <c r="B18" s="89"/>
      <c r="C18" s="90"/>
      <c r="D18" s="65" t="s">
        <v>4</v>
      </c>
      <c r="E18" s="66"/>
      <c r="F18" s="32" t="s">
        <v>31</v>
      </c>
      <c r="G18" s="47" t="s">
        <v>32</v>
      </c>
      <c r="H18" s="68"/>
    </row>
    <row r="19" spans="1:7" ht="12.75">
      <c r="A19" s="144">
        <v>1</v>
      </c>
      <c r="B19" s="64"/>
      <c r="C19" s="145"/>
      <c r="D19" s="144">
        <v>2</v>
      </c>
      <c r="E19" s="145"/>
      <c r="F19" s="5">
        <v>3</v>
      </c>
      <c r="G19" s="48">
        <v>4</v>
      </c>
    </row>
    <row r="20" spans="1:8" ht="18" customHeight="1">
      <c r="A20" s="141" t="s">
        <v>33</v>
      </c>
      <c r="B20" s="142"/>
      <c r="C20" s="143"/>
      <c r="D20" s="146" t="s">
        <v>6</v>
      </c>
      <c r="E20" s="147"/>
      <c r="F20" s="33">
        <v>43947.72</v>
      </c>
      <c r="G20" s="49">
        <v>61277.01</v>
      </c>
      <c r="H20" s="12">
        <f>43947725.64/1000</f>
        <v>43947.725640000004</v>
      </c>
    </row>
    <row r="21" spans="1:8" ht="18" customHeight="1">
      <c r="A21" s="141" t="s">
        <v>34</v>
      </c>
      <c r="B21" s="142"/>
      <c r="C21" s="143"/>
      <c r="D21" s="146" t="s">
        <v>7</v>
      </c>
      <c r="E21" s="147"/>
      <c r="F21" s="33">
        <v>41558.32</v>
      </c>
      <c r="G21" s="49">
        <v>49014.46</v>
      </c>
      <c r="H21" s="12">
        <f>41558323.84/1000</f>
        <v>41558.323840000005</v>
      </c>
    </row>
    <row r="22" spans="1:7" ht="18" customHeight="1">
      <c r="A22" s="138" t="s">
        <v>35</v>
      </c>
      <c r="B22" s="139"/>
      <c r="C22" s="140"/>
      <c r="D22" s="146" t="s">
        <v>8</v>
      </c>
      <c r="E22" s="147"/>
      <c r="F22" s="33">
        <f>F20-F21</f>
        <v>2389.4000000000015</v>
      </c>
      <c r="G22" s="49">
        <v>12262.55</v>
      </c>
    </row>
    <row r="23" spans="1:7" ht="18" customHeight="1">
      <c r="A23" s="138" t="s">
        <v>36</v>
      </c>
      <c r="B23" s="139"/>
      <c r="C23" s="140"/>
      <c r="D23" s="146" t="s">
        <v>11</v>
      </c>
      <c r="E23" s="147"/>
      <c r="F23" s="33">
        <v>0</v>
      </c>
      <c r="G23" s="49">
        <v>0</v>
      </c>
    </row>
    <row r="24" spans="1:7" ht="18" customHeight="1">
      <c r="A24" s="138" t="s">
        <v>37</v>
      </c>
      <c r="B24" s="139"/>
      <c r="C24" s="140"/>
      <c r="D24" s="146"/>
      <c r="E24" s="147"/>
      <c r="F24" s="33"/>
      <c r="G24" s="49"/>
    </row>
    <row r="25" spans="1:7" ht="18" customHeight="1">
      <c r="A25" s="138" t="s">
        <v>38</v>
      </c>
      <c r="B25" s="139"/>
      <c r="C25" s="140"/>
      <c r="D25" s="146" t="s">
        <v>13</v>
      </c>
      <c r="E25" s="147"/>
      <c r="F25" s="33">
        <v>0</v>
      </c>
      <c r="G25" s="49">
        <v>0</v>
      </c>
    </row>
    <row r="26" spans="1:10" ht="18" customHeight="1">
      <c r="A26" s="138" t="s">
        <v>40</v>
      </c>
      <c r="B26" s="139"/>
      <c r="C26" s="140"/>
      <c r="D26" s="146" t="s">
        <v>14</v>
      </c>
      <c r="E26" s="147"/>
      <c r="F26" s="33">
        <f>F23-F25</f>
        <v>0</v>
      </c>
      <c r="G26" s="49">
        <v>0</v>
      </c>
      <c r="J26" s="12"/>
    </row>
    <row r="27" spans="1:7" ht="18" customHeight="1">
      <c r="A27" s="138" t="s">
        <v>37</v>
      </c>
      <c r="B27" s="139"/>
      <c r="C27" s="140"/>
      <c r="D27" s="146"/>
      <c r="E27" s="147"/>
      <c r="F27" s="33"/>
      <c r="G27" s="49"/>
    </row>
    <row r="28" spans="1:7" ht="17.25" customHeight="1">
      <c r="A28" s="141" t="s">
        <v>39</v>
      </c>
      <c r="B28" s="142"/>
      <c r="C28" s="143">
        <v>0</v>
      </c>
      <c r="D28" s="146" t="s">
        <v>15</v>
      </c>
      <c r="E28" s="147"/>
      <c r="F28" s="34">
        <v>0</v>
      </c>
      <c r="G28" s="50">
        <v>0</v>
      </c>
    </row>
    <row r="29" spans="1:7" ht="15.75" customHeight="1">
      <c r="A29" s="138" t="s">
        <v>41</v>
      </c>
      <c r="B29" s="139"/>
      <c r="C29" s="140">
        <v>0</v>
      </c>
      <c r="D29" s="146" t="s">
        <v>16</v>
      </c>
      <c r="E29" s="147"/>
      <c r="F29" s="34">
        <v>0</v>
      </c>
      <c r="G29" s="50">
        <v>0</v>
      </c>
    </row>
    <row r="30" spans="1:7" ht="16.5" customHeight="1">
      <c r="A30" s="141" t="s">
        <v>42</v>
      </c>
      <c r="B30" s="142"/>
      <c r="C30" s="143">
        <v>0</v>
      </c>
      <c r="D30" s="146" t="s">
        <v>17</v>
      </c>
      <c r="E30" s="147">
        <v>0</v>
      </c>
      <c r="F30" s="34">
        <f>F28-F29</f>
        <v>0</v>
      </c>
      <c r="G30" s="50">
        <v>0</v>
      </c>
    </row>
    <row r="31" spans="1:9" ht="16.5" customHeight="1">
      <c r="A31" s="141" t="s">
        <v>43</v>
      </c>
      <c r="B31" s="142"/>
      <c r="C31" s="143">
        <v>0</v>
      </c>
      <c r="D31" s="146" t="s">
        <v>18</v>
      </c>
      <c r="E31" s="147"/>
      <c r="F31" s="34">
        <v>0</v>
      </c>
      <c r="G31" s="50">
        <v>0</v>
      </c>
      <c r="I31" s="12"/>
    </row>
    <row r="32" spans="1:7" ht="16.5" customHeight="1">
      <c r="A32" s="138" t="s">
        <v>44</v>
      </c>
      <c r="B32" s="139"/>
      <c r="C32" s="140">
        <v>0</v>
      </c>
      <c r="D32" s="146" t="s">
        <v>24</v>
      </c>
      <c r="E32" s="147"/>
      <c r="F32" s="33">
        <v>443.81</v>
      </c>
      <c r="G32" s="50">
        <v>256.4</v>
      </c>
    </row>
    <row r="33" spans="1:7" ht="16.5" customHeight="1">
      <c r="A33" s="138" t="s">
        <v>45</v>
      </c>
      <c r="B33" s="139"/>
      <c r="C33" s="140"/>
      <c r="D33" s="146" t="s">
        <v>25</v>
      </c>
      <c r="E33" s="147"/>
      <c r="F33" s="33">
        <v>0</v>
      </c>
      <c r="G33" s="50">
        <v>0</v>
      </c>
    </row>
    <row r="34" spans="1:7" ht="16.5" customHeight="1">
      <c r="A34" s="10" t="s">
        <v>46</v>
      </c>
      <c r="B34" s="11"/>
      <c r="C34" s="21"/>
      <c r="D34" s="146" t="s">
        <v>26</v>
      </c>
      <c r="E34" s="147"/>
      <c r="F34" s="33">
        <v>0</v>
      </c>
      <c r="G34" s="50">
        <v>0</v>
      </c>
    </row>
    <row r="35" spans="1:7" ht="16.5" customHeight="1">
      <c r="A35" s="138" t="s">
        <v>47</v>
      </c>
      <c r="B35" s="139"/>
      <c r="C35" s="140"/>
      <c r="D35" s="146" t="s">
        <v>27</v>
      </c>
      <c r="E35" s="147"/>
      <c r="F35" s="33">
        <f>F38+F46+F47</f>
        <v>-8677.21</v>
      </c>
      <c r="G35" s="50">
        <v>-11867.78</v>
      </c>
    </row>
    <row r="36" spans="1:7" ht="16.5" customHeight="1">
      <c r="A36" s="141" t="s">
        <v>48</v>
      </c>
      <c r="B36" s="142"/>
      <c r="C36" s="143">
        <v>0</v>
      </c>
      <c r="D36" s="146"/>
      <c r="E36" s="147"/>
      <c r="F36" s="33"/>
      <c r="G36" s="50"/>
    </row>
    <row r="37" spans="1:7" ht="16.5" customHeight="1">
      <c r="A37" s="6" t="s">
        <v>1</v>
      </c>
      <c r="B37" s="7"/>
      <c r="C37" s="25"/>
      <c r="D37" s="8"/>
      <c r="E37" s="9"/>
      <c r="F37" s="33"/>
      <c r="G37" s="50"/>
    </row>
    <row r="38" spans="1:7" ht="16.5" customHeight="1">
      <c r="A38" s="138" t="s">
        <v>9</v>
      </c>
      <c r="B38" s="139"/>
      <c r="C38" s="140"/>
      <c r="D38" s="146" t="s">
        <v>49</v>
      </c>
      <c r="E38" s="147"/>
      <c r="F38" s="33">
        <v>-8677.21</v>
      </c>
      <c r="G38" s="49">
        <v>-11867.78</v>
      </c>
    </row>
    <row r="39" spans="1:9" ht="16.5" customHeight="1">
      <c r="A39" s="54" t="s">
        <v>132</v>
      </c>
      <c r="B39" s="58"/>
      <c r="C39" s="59" t="s">
        <v>154</v>
      </c>
      <c r="D39" s="146" t="s">
        <v>119</v>
      </c>
      <c r="E39" s="149"/>
      <c r="F39" s="60">
        <v>-518.41</v>
      </c>
      <c r="G39" s="50"/>
      <c r="I39" s="12"/>
    </row>
    <row r="40" spans="1:9" ht="16.5" customHeight="1">
      <c r="A40" s="54" t="s">
        <v>168</v>
      </c>
      <c r="B40" s="58"/>
      <c r="C40" s="59" t="s">
        <v>127</v>
      </c>
      <c r="D40" s="146" t="s">
        <v>120</v>
      </c>
      <c r="E40" s="149"/>
      <c r="F40" s="60">
        <v>-1191.62</v>
      </c>
      <c r="G40" s="50"/>
      <c r="I40" s="12"/>
    </row>
    <row r="41" spans="1:9" ht="16.5" customHeight="1">
      <c r="A41" s="54" t="s">
        <v>177</v>
      </c>
      <c r="B41" s="58"/>
      <c r="C41" s="59" t="s">
        <v>118</v>
      </c>
      <c r="D41" s="146" t="s">
        <v>121</v>
      </c>
      <c r="E41" s="149"/>
      <c r="F41" s="60">
        <v>2191.67</v>
      </c>
      <c r="G41" s="50"/>
      <c r="I41" s="12"/>
    </row>
    <row r="42" spans="1:9" ht="16.5" customHeight="1">
      <c r="A42" s="54" t="s">
        <v>169</v>
      </c>
      <c r="B42" s="58"/>
      <c r="C42" s="59" t="s">
        <v>170</v>
      </c>
      <c r="D42" s="146" t="s">
        <v>122</v>
      </c>
      <c r="E42" s="149"/>
      <c r="F42" s="60">
        <v>486.83</v>
      </c>
      <c r="G42" s="50"/>
      <c r="I42" s="12"/>
    </row>
    <row r="43" spans="1:9" ht="16.5" customHeight="1">
      <c r="A43" s="54" t="s">
        <v>171</v>
      </c>
      <c r="B43" s="58"/>
      <c r="C43" s="59" t="s">
        <v>166</v>
      </c>
      <c r="D43" s="146" t="s">
        <v>123</v>
      </c>
      <c r="E43" s="149"/>
      <c r="F43" s="60">
        <v>1199.48</v>
      </c>
      <c r="G43" s="50"/>
      <c r="I43" s="12"/>
    </row>
    <row r="44" spans="1:9" ht="16.5" customHeight="1">
      <c r="A44" s="54" t="s">
        <v>172</v>
      </c>
      <c r="B44" s="58"/>
      <c r="C44" s="59" t="s">
        <v>155</v>
      </c>
      <c r="D44" s="146" t="s">
        <v>167</v>
      </c>
      <c r="E44" s="149"/>
      <c r="F44" s="60">
        <v>-4448.9</v>
      </c>
      <c r="G44" s="50"/>
      <c r="I44" s="12"/>
    </row>
    <row r="45" spans="1:9" ht="16.5" customHeight="1">
      <c r="A45" s="54" t="s">
        <v>153</v>
      </c>
      <c r="B45" s="58"/>
      <c r="C45" s="59" t="s">
        <v>173</v>
      </c>
      <c r="D45" s="146" t="s">
        <v>174</v>
      </c>
      <c r="E45" s="149"/>
      <c r="F45" s="60">
        <v>-221.72</v>
      </c>
      <c r="G45" s="50"/>
      <c r="I45" s="12"/>
    </row>
    <row r="46" spans="1:7" ht="16.5" customHeight="1">
      <c r="A46" s="138" t="s">
        <v>10</v>
      </c>
      <c r="B46" s="139"/>
      <c r="C46" s="140"/>
      <c r="D46" s="146" t="s">
        <v>50</v>
      </c>
      <c r="E46" s="147"/>
      <c r="F46" s="33">
        <v>0</v>
      </c>
      <c r="G46" s="50">
        <v>0</v>
      </c>
    </row>
    <row r="47" spans="1:7" ht="18" customHeight="1">
      <c r="A47" s="138" t="s">
        <v>52</v>
      </c>
      <c r="B47" s="139"/>
      <c r="C47" s="140"/>
      <c r="D47" s="146" t="s">
        <v>51</v>
      </c>
      <c r="E47" s="147"/>
      <c r="F47" s="33">
        <v>0</v>
      </c>
      <c r="G47" s="50">
        <v>0</v>
      </c>
    </row>
    <row r="48" spans="1:7" ht="16.5" customHeight="1">
      <c r="A48" s="138" t="s">
        <v>53</v>
      </c>
      <c r="B48" s="139"/>
      <c r="C48" s="140"/>
      <c r="D48" s="146"/>
      <c r="E48" s="147"/>
      <c r="F48" s="33"/>
      <c r="G48" s="50"/>
    </row>
    <row r="49" spans="1:7" ht="16.5" customHeight="1">
      <c r="A49" s="141" t="s">
        <v>48</v>
      </c>
      <c r="B49" s="142"/>
      <c r="C49" s="143">
        <v>0</v>
      </c>
      <c r="D49" s="146" t="s">
        <v>54</v>
      </c>
      <c r="E49" s="147">
        <v>0</v>
      </c>
      <c r="F49" s="33">
        <f>F51+F52+F53+F54</f>
        <v>0</v>
      </c>
      <c r="G49" s="50">
        <v>0</v>
      </c>
    </row>
    <row r="50" spans="1:7" ht="16.5" customHeight="1">
      <c r="A50" s="6" t="s">
        <v>1</v>
      </c>
      <c r="B50" s="7"/>
      <c r="C50" s="25"/>
      <c r="D50" s="146"/>
      <c r="E50" s="147"/>
      <c r="F50" s="33"/>
      <c r="G50" s="50"/>
    </row>
    <row r="51" spans="1:7" ht="16.5" customHeight="1">
      <c r="A51" s="138" t="s">
        <v>9</v>
      </c>
      <c r="B51" s="139"/>
      <c r="C51" s="140"/>
      <c r="D51" s="146" t="s">
        <v>55</v>
      </c>
      <c r="E51" s="147"/>
      <c r="F51" s="33">
        <v>0</v>
      </c>
      <c r="G51" s="50">
        <v>0</v>
      </c>
    </row>
    <row r="52" spans="1:7" ht="16.5" customHeight="1">
      <c r="A52" s="138" t="s">
        <v>10</v>
      </c>
      <c r="B52" s="139"/>
      <c r="C52" s="140"/>
      <c r="D52" s="146" t="s">
        <v>56</v>
      </c>
      <c r="E52" s="147"/>
      <c r="F52" s="33">
        <v>0</v>
      </c>
      <c r="G52" s="50">
        <v>0</v>
      </c>
    </row>
    <row r="53" spans="1:7" ht="16.5" customHeight="1">
      <c r="A53" s="10" t="s">
        <v>12</v>
      </c>
      <c r="B53" s="11"/>
      <c r="C53" s="21"/>
      <c r="D53" s="146" t="s">
        <v>57</v>
      </c>
      <c r="E53" s="147"/>
      <c r="F53" s="33">
        <v>0</v>
      </c>
      <c r="G53" s="50">
        <v>0</v>
      </c>
    </row>
    <row r="54" spans="1:7" ht="16.5" customHeight="1">
      <c r="A54" s="138" t="s">
        <v>23</v>
      </c>
      <c r="B54" s="139"/>
      <c r="C54" s="140"/>
      <c r="D54" s="146" t="s">
        <v>58</v>
      </c>
      <c r="E54" s="147"/>
      <c r="F54" s="33">
        <v>0</v>
      </c>
      <c r="G54" s="50">
        <v>0</v>
      </c>
    </row>
    <row r="55" spans="1:7" ht="16.5" customHeight="1">
      <c r="A55" s="10" t="s">
        <v>97</v>
      </c>
      <c r="B55" s="11"/>
      <c r="C55" s="21"/>
      <c r="D55" s="146" t="s">
        <v>60</v>
      </c>
      <c r="E55" s="147"/>
      <c r="F55" s="33">
        <v>0</v>
      </c>
      <c r="G55" s="50">
        <v>0</v>
      </c>
    </row>
    <row r="56" spans="1:7" ht="16.5" customHeight="1">
      <c r="A56" s="10" t="s">
        <v>59</v>
      </c>
      <c r="B56" s="11"/>
      <c r="C56" s="21"/>
      <c r="D56" s="146"/>
      <c r="E56" s="147"/>
      <c r="F56" s="33"/>
      <c r="G56" s="50"/>
    </row>
    <row r="57" spans="1:7" ht="16.5" customHeight="1">
      <c r="A57" s="10" t="s">
        <v>61</v>
      </c>
      <c r="B57" s="11"/>
      <c r="C57" s="21"/>
      <c r="D57" s="146" t="s">
        <v>63</v>
      </c>
      <c r="E57" s="147"/>
      <c r="F57" s="33">
        <v>1354.23</v>
      </c>
      <c r="G57" s="50">
        <v>1571.71</v>
      </c>
    </row>
    <row r="58" spans="1:7" ht="16.5" customHeight="1">
      <c r="A58" s="10" t="s">
        <v>62</v>
      </c>
      <c r="B58" s="11"/>
      <c r="C58" s="21"/>
      <c r="D58" s="146"/>
      <c r="E58" s="147"/>
      <c r="F58" s="33"/>
      <c r="G58" s="50"/>
    </row>
    <row r="59" spans="1:10" ht="16.5" customHeight="1">
      <c r="A59" s="10" t="s">
        <v>65</v>
      </c>
      <c r="B59" s="11"/>
      <c r="C59" s="21"/>
      <c r="D59" s="146" t="s">
        <v>64</v>
      </c>
      <c r="E59" s="147"/>
      <c r="F59" s="33">
        <v>1260.67</v>
      </c>
      <c r="G59" s="50">
        <v>1448.6</v>
      </c>
      <c r="H59" s="12">
        <f>106439.1*2/1000</f>
        <v>212.87820000000002</v>
      </c>
      <c r="I59" s="4">
        <f>19133.16/1000</f>
        <v>19.13316</v>
      </c>
      <c r="J59" s="4">
        <f>H59+I59</f>
        <v>232.01136000000002</v>
      </c>
    </row>
    <row r="60" spans="1:9" ht="16.5" customHeight="1">
      <c r="A60" s="10" t="s">
        <v>66</v>
      </c>
      <c r="B60" s="11"/>
      <c r="C60" s="21"/>
      <c r="D60" s="146" t="s">
        <v>67</v>
      </c>
      <c r="E60" s="147"/>
      <c r="F60" s="33">
        <v>969.13</v>
      </c>
      <c r="G60" s="50">
        <v>241.27</v>
      </c>
      <c r="I60" s="12"/>
    </row>
    <row r="61" spans="1:7" ht="16.5" customHeight="1">
      <c r="A61" s="10" t="s">
        <v>78</v>
      </c>
      <c r="B61" s="11"/>
      <c r="C61" s="21"/>
      <c r="D61" s="146" t="s">
        <v>68</v>
      </c>
      <c r="E61" s="147"/>
      <c r="F61" s="34">
        <v>0</v>
      </c>
      <c r="G61" s="50">
        <v>0</v>
      </c>
    </row>
    <row r="62" spans="1:9" ht="16.5" customHeight="1">
      <c r="A62" s="10" t="s">
        <v>69</v>
      </c>
      <c r="B62" s="11"/>
      <c r="C62" s="21"/>
      <c r="D62" s="146" t="s">
        <v>19</v>
      </c>
      <c r="E62" s="147"/>
      <c r="F62" s="34">
        <v>40158.35</v>
      </c>
      <c r="G62" s="50">
        <v>39785.04</v>
      </c>
      <c r="H62" s="34">
        <f>25131401.68/1000+15026948.6/1000</f>
        <v>40158.35028</v>
      </c>
      <c r="I62" s="12"/>
    </row>
    <row r="63" spans="1:7" ht="16.5" customHeight="1">
      <c r="A63" s="10" t="s">
        <v>79</v>
      </c>
      <c r="B63" s="11"/>
      <c r="C63" s="21"/>
      <c r="D63" s="8"/>
      <c r="E63" s="9"/>
      <c r="F63" s="34"/>
      <c r="G63" s="50"/>
    </row>
    <row r="64" spans="1:8" ht="16.5" customHeight="1">
      <c r="A64" s="10" t="s">
        <v>70</v>
      </c>
      <c r="B64" s="11"/>
      <c r="C64" s="21"/>
      <c r="D64" s="146" t="s">
        <v>20</v>
      </c>
      <c r="E64" s="147"/>
      <c r="F64" s="34">
        <v>36917.81</v>
      </c>
      <c r="G64" s="50">
        <v>52510.86</v>
      </c>
      <c r="H64" s="12">
        <f>30797854.33/1000+6119959.87/1000</f>
        <v>36917.8142</v>
      </c>
    </row>
    <row r="65" spans="1:7" ht="16.5" customHeight="1">
      <c r="A65" s="10" t="s">
        <v>71</v>
      </c>
      <c r="B65" s="11"/>
      <c r="C65" s="21"/>
      <c r="D65" s="146"/>
      <c r="E65" s="147"/>
      <c r="F65" s="34"/>
      <c r="G65" s="50"/>
    </row>
    <row r="66" spans="1:10" ht="16.5" customHeight="1">
      <c r="A66" s="13" t="s">
        <v>72</v>
      </c>
      <c r="B66" s="14"/>
      <c r="C66" s="22"/>
      <c r="D66" s="146" t="s">
        <v>21</v>
      </c>
      <c r="E66" s="147"/>
      <c r="F66" s="42">
        <f>F22+F26+F30+F31+F32+F33+F34+F35+F49+F55+F60+F62-F57-F64-F61</f>
        <v>-2988.5599999999977</v>
      </c>
      <c r="G66" s="51">
        <v>-13405.09</v>
      </c>
      <c r="I66" s="12"/>
      <c r="J66" s="12"/>
    </row>
    <row r="67" spans="1:7" ht="16.5" customHeight="1">
      <c r="A67" s="13" t="s">
        <v>73</v>
      </c>
      <c r="B67" s="14"/>
      <c r="C67" s="22"/>
      <c r="D67" s="8"/>
      <c r="E67" s="9"/>
      <c r="F67" s="29"/>
      <c r="G67" s="51"/>
    </row>
    <row r="68" spans="1:7" ht="16.5" customHeight="1">
      <c r="A68" s="15" t="s">
        <v>74</v>
      </c>
      <c r="B68" s="16"/>
      <c r="C68" s="23"/>
      <c r="D68" s="151"/>
      <c r="E68" s="152"/>
      <c r="F68" s="35"/>
      <c r="G68" s="52"/>
    </row>
    <row r="69" spans="1:5" ht="12.75">
      <c r="A69" s="4" t="s">
        <v>2</v>
      </c>
      <c r="D69" s="147"/>
      <c r="E69" s="147"/>
    </row>
    <row r="70" spans="3:6" ht="12.75">
      <c r="C70" s="17"/>
      <c r="D70" s="17"/>
      <c r="F70" s="37"/>
    </row>
    <row r="71" spans="1:8" ht="12.75">
      <c r="A71" s="41" t="s">
        <v>116</v>
      </c>
      <c r="B71" s="41"/>
      <c r="C71" s="24" t="s">
        <v>75</v>
      </c>
      <c r="D71" s="4"/>
      <c r="E71" s="20" t="s">
        <v>165</v>
      </c>
      <c r="F71" s="20"/>
      <c r="H71" s="1"/>
    </row>
    <row r="72" spans="3:8" ht="12.75">
      <c r="C72" s="19" t="s">
        <v>76</v>
      </c>
      <c r="D72" s="17"/>
      <c r="F72" s="37"/>
      <c r="G72" s="53"/>
      <c r="H72" s="69"/>
    </row>
    <row r="73" spans="3:8" ht="12.75">
      <c r="C73" s="19"/>
      <c r="D73" s="17"/>
      <c r="F73" s="37"/>
      <c r="G73" s="53"/>
      <c r="H73" s="69"/>
    </row>
    <row r="74" spans="3:8" ht="12.75">
      <c r="C74" s="17"/>
      <c r="D74" s="17"/>
      <c r="F74" s="37"/>
      <c r="G74" s="43"/>
      <c r="H74" s="69"/>
    </row>
    <row r="75" spans="1:8" ht="12.75">
      <c r="A75" s="67" t="s">
        <v>77</v>
      </c>
      <c r="B75" s="67"/>
      <c r="C75" s="24" t="s">
        <v>75</v>
      </c>
      <c r="D75" s="17"/>
      <c r="E75" s="17" t="s">
        <v>3</v>
      </c>
      <c r="F75" s="37"/>
      <c r="G75" s="53"/>
      <c r="H75" s="69"/>
    </row>
    <row r="76" spans="1:8" ht="12.75">
      <c r="A76" s="18"/>
      <c r="B76" s="18"/>
      <c r="C76" s="19" t="s">
        <v>76</v>
      </c>
      <c r="D76" s="17"/>
      <c r="F76" s="37"/>
      <c r="G76" s="53"/>
      <c r="H76" s="69"/>
    </row>
    <row r="80" spans="4:7" ht="12.75">
      <c r="D80" s="28">
        <v>39445</v>
      </c>
      <c r="F80" s="38">
        <v>103064471.61000001</v>
      </c>
      <c r="G80" s="44"/>
    </row>
    <row r="81" spans="4:6" ht="12.75">
      <c r="D81" s="28">
        <v>39629</v>
      </c>
      <c r="F81" s="38">
        <v>100075909.53</v>
      </c>
    </row>
    <row r="82" spans="6:7" ht="12.75">
      <c r="F82" s="39">
        <f>F81-F80</f>
        <v>-2988562.080000013</v>
      </c>
      <c r="G82" s="45"/>
    </row>
    <row r="83" ht="12.75">
      <c r="F83" s="36">
        <f>F82/1000</f>
        <v>-2988.5620800000133</v>
      </c>
    </row>
    <row r="84" spans="6:7" ht="19.5" customHeight="1" thickBot="1">
      <c r="F84" s="36">
        <f>F83-F66</f>
        <v>-0.002080000015666883</v>
      </c>
      <c r="G84" s="45">
        <f>F84*1000</f>
        <v>-2.080000015666883</v>
      </c>
    </row>
    <row r="85" ht="13.5" thickBot="1">
      <c r="F85" s="57">
        <v>241.26702</v>
      </c>
    </row>
    <row r="86" spans="6:7" ht="13.5" thickBot="1">
      <c r="F86" s="36">
        <f>F85-F84</f>
        <v>241.26910000001567</v>
      </c>
      <c r="G86" s="46" t="s">
        <v>131</v>
      </c>
    </row>
    <row r="87" spans="6:7" ht="12.75">
      <c r="F87" s="55">
        <v>52.64722</v>
      </c>
      <c r="G87" s="46" t="s">
        <v>129</v>
      </c>
    </row>
    <row r="88" spans="6:7" ht="13.5" thickBot="1">
      <c r="F88" s="56">
        <v>188.6198</v>
      </c>
      <c r="G88" s="46" t="s">
        <v>130</v>
      </c>
    </row>
  </sheetData>
  <mergeCells count="91">
    <mergeCell ref="A22:C22"/>
    <mergeCell ref="A20:C20"/>
    <mergeCell ref="D19:E19"/>
    <mergeCell ref="A29:C29"/>
    <mergeCell ref="A23:C23"/>
    <mergeCell ref="D20:E20"/>
    <mergeCell ref="D22:E22"/>
    <mergeCell ref="D24:E24"/>
    <mergeCell ref="D25:E25"/>
    <mergeCell ref="D26:E26"/>
    <mergeCell ref="A13:F13"/>
    <mergeCell ref="A18:C18"/>
    <mergeCell ref="A19:C19"/>
    <mergeCell ref="D18:E18"/>
    <mergeCell ref="A75:B75"/>
    <mergeCell ref="A11:F11"/>
    <mergeCell ref="A15:F15"/>
    <mergeCell ref="A36:C36"/>
    <mergeCell ref="A47:C47"/>
    <mergeCell ref="D69:E69"/>
    <mergeCell ref="A14:F14"/>
    <mergeCell ref="A12:F12"/>
    <mergeCell ref="A33:C33"/>
    <mergeCell ref="D42:E42"/>
    <mergeCell ref="D35:E35"/>
    <mergeCell ref="D36:E36"/>
    <mergeCell ref="A30:C30"/>
    <mergeCell ref="A27:C27"/>
    <mergeCell ref="D31:E31"/>
    <mergeCell ref="D32:E32"/>
    <mergeCell ref="D29:E29"/>
    <mergeCell ref="D30:E30"/>
    <mergeCell ref="D34:E34"/>
    <mergeCell ref="A1:F1"/>
    <mergeCell ref="A3:F3"/>
    <mergeCell ref="A4:F4"/>
    <mergeCell ref="A5:F5"/>
    <mergeCell ref="A2:F2"/>
    <mergeCell ref="D23:E23"/>
    <mergeCell ref="D27:E27"/>
    <mergeCell ref="D33:E33"/>
    <mergeCell ref="D21:E21"/>
    <mergeCell ref="D65:E65"/>
    <mergeCell ref="D66:E66"/>
    <mergeCell ref="D68:E68"/>
    <mergeCell ref="D60:E60"/>
    <mergeCell ref="D61:E61"/>
    <mergeCell ref="D64:E64"/>
    <mergeCell ref="D62:E62"/>
    <mergeCell ref="A38:C38"/>
    <mergeCell ref="A46:C46"/>
    <mergeCell ref="A54:C54"/>
    <mergeCell ref="D43:E43"/>
    <mergeCell ref="D39:E39"/>
    <mergeCell ref="D40:E40"/>
    <mergeCell ref="D41:E41"/>
    <mergeCell ref="A52:C52"/>
    <mergeCell ref="D44:E44"/>
    <mergeCell ref="D52:E52"/>
    <mergeCell ref="D51:E51"/>
    <mergeCell ref="D55:E55"/>
    <mergeCell ref="D59:E59"/>
    <mergeCell ref="D58:E58"/>
    <mergeCell ref="D57:E57"/>
    <mergeCell ref="D53:E53"/>
    <mergeCell ref="D56:E56"/>
    <mergeCell ref="D54:E54"/>
    <mergeCell ref="A6:F6"/>
    <mergeCell ref="A7:F7"/>
    <mergeCell ref="A8:F8"/>
    <mergeCell ref="A9:F9"/>
    <mergeCell ref="A10:F10"/>
    <mergeCell ref="D46:E46"/>
    <mergeCell ref="D38:E38"/>
    <mergeCell ref="A48:C48"/>
    <mergeCell ref="D47:E47"/>
    <mergeCell ref="D48:E48"/>
    <mergeCell ref="A31:C31"/>
    <mergeCell ref="A32:C32"/>
    <mergeCell ref="A35:C35"/>
    <mergeCell ref="D28:E28"/>
    <mergeCell ref="D45:E45"/>
    <mergeCell ref="A49:C49"/>
    <mergeCell ref="A51:C51"/>
    <mergeCell ref="A21:C21"/>
    <mergeCell ref="A28:C28"/>
    <mergeCell ref="A24:C24"/>
    <mergeCell ref="A25:C25"/>
    <mergeCell ref="A26:C26"/>
    <mergeCell ref="D49:E49"/>
    <mergeCell ref="D50:E50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0"/>
  <sheetViews>
    <sheetView zoomScale="85" zoomScaleNormal="85" workbookViewId="0" topLeftCell="B7">
      <pane xSplit="5" topLeftCell="Q2" activePane="topRight" state="frozen"/>
      <selection pane="topLeft" activeCell="B1" sqref="B1"/>
      <selection pane="topRight" activeCell="S12" activeCellId="5" sqref="S30 S28 S26 S19 S14:S15 S12"/>
    </sheetView>
  </sheetViews>
  <sheetFormatPr defaultColWidth="9.00390625" defaultRowHeight="12.75"/>
  <cols>
    <col min="1" max="1" width="10.25390625" style="116" hidden="1" customWidth="1"/>
    <col min="2" max="2" width="12.125" style="116" bestFit="1" customWidth="1"/>
    <col min="3" max="3" width="10.125" style="116" bestFit="1" customWidth="1"/>
    <col min="4" max="4" width="9.125" style="116" customWidth="1"/>
    <col min="5" max="5" width="13.875" style="82" bestFit="1" customWidth="1"/>
    <col min="6" max="6" width="10.00390625" style="116" customWidth="1"/>
    <col min="7" max="7" width="11.75390625" style="83" bestFit="1" customWidth="1"/>
    <col min="8" max="8" width="16.375" style="116" customWidth="1"/>
    <col min="9" max="9" width="16.375" style="82" customWidth="1"/>
    <col min="10" max="10" width="13.875" style="116" bestFit="1" customWidth="1"/>
    <col min="11" max="11" width="10.25390625" style="123" bestFit="1" customWidth="1"/>
    <col min="12" max="12" width="13.375" style="117" customWidth="1"/>
    <col min="13" max="13" width="14.375" style="82" bestFit="1" customWidth="1"/>
    <col min="14" max="14" width="13.875" style="82" bestFit="1" customWidth="1"/>
    <col min="15" max="15" width="13.875" style="81" bestFit="1" customWidth="1"/>
    <col min="16" max="16" width="15.375" style="82" customWidth="1"/>
    <col min="17" max="17" width="14.00390625" style="82" customWidth="1"/>
    <col min="18" max="18" width="13.875" style="82" bestFit="1" customWidth="1"/>
    <col min="19" max="19" width="13.375" style="82" bestFit="1" customWidth="1"/>
    <col min="20" max="20" width="32.75390625" style="116" customWidth="1"/>
    <col min="21" max="21" width="13.25390625" style="116" customWidth="1"/>
    <col min="22" max="22" width="35.125" style="82" customWidth="1"/>
    <col min="23" max="23" width="11.625" style="116" bestFit="1" customWidth="1"/>
    <col min="24" max="16384" width="9.125" style="116" customWidth="1"/>
  </cols>
  <sheetData>
    <row r="1" ht="12.75"/>
    <row r="2" spans="3:22" s="91" customFormat="1" ht="13.5" thickBot="1">
      <c r="C2" s="92"/>
      <c r="D2" s="92"/>
      <c r="E2" s="93"/>
      <c r="F2" s="92"/>
      <c r="G2" s="124"/>
      <c r="I2" s="70"/>
      <c r="K2" s="118"/>
      <c r="L2" s="94"/>
      <c r="M2" s="70"/>
      <c r="N2" s="70"/>
      <c r="O2" s="126"/>
      <c r="P2" s="70"/>
      <c r="Q2" s="70"/>
      <c r="R2" s="70"/>
      <c r="S2" s="70"/>
      <c r="V2" s="70"/>
    </row>
    <row r="3" spans="3:22" s="91" customFormat="1" ht="15.75" customHeight="1" thickBot="1">
      <c r="C3" s="95">
        <v>39445</v>
      </c>
      <c r="D3" s="96"/>
      <c r="E3" s="93"/>
      <c r="F3" s="96"/>
      <c r="G3" s="119">
        <v>39629</v>
      </c>
      <c r="H3" s="92"/>
      <c r="I3" s="70"/>
      <c r="K3" s="119">
        <v>39629</v>
      </c>
      <c r="L3" s="94"/>
      <c r="M3" s="70"/>
      <c r="N3" s="70"/>
      <c r="O3" s="126"/>
      <c r="P3" s="70"/>
      <c r="Q3" s="70"/>
      <c r="R3" s="70"/>
      <c r="S3" s="70"/>
      <c r="V3" s="70"/>
    </row>
    <row r="4" spans="3:22" s="91" customFormat="1" ht="33.75" customHeight="1">
      <c r="C4" s="97" t="s">
        <v>81</v>
      </c>
      <c r="D4" s="98" t="s">
        <v>98</v>
      </c>
      <c r="E4" s="99" t="s">
        <v>80</v>
      </c>
      <c r="F4" s="100"/>
      <c r="G4" s="125" t="s">
        <v>128</v>
      </c>
      <c r="H4" s="101" t="s">
        <v>103</v>
      </c>
      <c r="I4" s="27" t="s">
        <v>99</v>
      </c>
      <c r="J4" s="26"/>
      <c r="K4" s="120" t="s">
        <v>104</v>
      </c>
      <c r="L4" s="40" t="s">
        <v>100</v>
      </c>
      <c r="M4" s="27" t="s">
        <v>124</v>
      </c>
      <c r="N4" s="27" t="s">
        <v>162</v>
      </c>
      <c r="O4" s="127" t="s">
        <v>180</v>
      </c>
      <c r="P4" s="27" t="s">
        <v>125</v>
      </c>
      <c r="Q4" s="27" t="s">
        <v>101</v>
      </c>
      <c r="R4" s="27" t="s">
        <v>102</v>
      </c>
      <c r="S4" s="27" t="s">
        <v>156</v>
      </c>
      <c r="T4" s="26"/>
      <c r="V4" s="70"/>
    </row>
    <row r="5" spans="1:22" s="77" customFormat="1" ht="12.75">
      <c r="A5" s="71" t="s">
        <v>82</v>
      </c>
      <c r="B5" s="84" t="s">
        <v>109</v>
      </c>
      <c r="C5" s="73">
        <v>113000</v>
      </c>
      <c r="D5" s="74">
        <v>5.929</v>
      </c>
      <c r="E5" s="102">
        <f>C5*D5</f>
        <v>669977</v>
      </c>
      <c r="F5" s="75"/>
      <c r="G5" s="121">
        <v>4.453</v>
      </c>
      <c r="H5" s="103">
        <f aca="true" t="shared" si="0" ref="H5:H38">ROUND(G5*C5,2)</f>
        <v>503189</v>
      </c>
      <c r="I5" s="76">
        <f aca="true" t="shared" si="1" ref="I5:I38">H5-E5</f>
        <v>-166788</v>
      </c>
      <c r="K5" s="121">
        <v>138200</v>
      </c>
      <c r="L5" s="104">
        <f aca="true" t="shared" si="2" ref="L5:L38">K5-C5</f>
        <v>25200</v>
      </c>
      <c r="M5" s="76">
        <f aca="true" t="shared" si="3" ref="M5:M38">ROUND(L5*G5,2)</f>
        <v>112215.6</v>
      </c>
      <c r="N5" s="79">
        <v>624427.53</v>
      </c>
      <c r="O5" s="128">
        <v>730856.58</v>
      </c>
      <c r="P5" s="76">
        <f aca="true" t="shared" si="4" ref="P5:P38">O5-N5</f>
        <v>106429.04999999993</v>
      </c>
      <c r="Q5" s="76">
        <f aca="true" t="shared" si="5" ref="Q5:Q39">M5-P5</f>
        <v>5786.550000000076</v>
      </c>
      <c r="R5" s="76">
        <f aca="true" t="shared" si="6" ref="R5:R38">Q5+I5</f>
        <v>-161001.44999999992</v>
      </c>
      <c r="S5" s="76">
        <f>R5/1000</f>
        <v>-161.00144999999992</v>
      </c>
      <c r="T5" s="76"/>
      <c r="V5" s="76"/>
    </row>
    <row r="6" spans="1:22" s="77" customFormat="1" ht="12.75">
      <c r="A6" s="71" t="s">
        <v>82</v>
      </c>
      <c r="B6" s="85" t="s">
        <v>159</v>
      </c>
      <c r="C6" s="73">
        <v>6600</v>
      </c>
      <c r="D6" s="74">
        <v>46.965</v>
      </c>
      <c r="E6" s="102">
        <f aca="true" t="shared" si="7" ref="E6:E36">C6*D6</f>
        <v>309969</v>
      </c>
      <c r="F6" s="75"/>
      <c r="G6" s="121">
        <v>37.26</v>
      </c>
      <c r="H6" s="103">
        <f>ROUND(G6*C6,2)</f>
        <v>245916</v>
      </c>
      <c r="I6" s="76">
        <f>H6-E6</f>
        <v>-64053</v>
      </c>
      <c r="K6" s="121">
        <v>10700</v>
      </c>
      <c r="L6" s="104">
        <f t="shared" si="2"/>
        <v>4100</v>
      </c>
      <c r="M6" s="76">
        <f t="shared" si="3"/>
        <v>152766</v>
      </c>
      <c r="N6" s="79">
        <v>141753.03</v>
      </c>
      <c r="O6" s="128">
        <v>358635.72</v>
      </c>
      <c r="P6" s="76">
        <f t="shared" si="4"/>
        <v>216882.68999999997</v>
      </c>
      <c r="Q6" s="76">
        <f t="shared" si="5"/>
        <v>-64116.68999999997</v>
      </c>
      <c r="R6" s="76">
        <f t="shared" si="6"/>
        <v>-128169.68999999997</v>
      </c>
      <c r="S6" s="76">
        <f aca="true" t="shared" si="8" ref="S6:S38">R6/1000</f>
        <v>-128.16968999999997</v>
      </c>
      <c r="T6" s="76"/>
      <c r="V6" s="76"/>
    </row>
    <row r="7" spans="1:22" s="77" customFormat="1" ht="12.75">
      <c r="A7" s="71" t="s">
        <v>94</v>
      </c>
      <c r="B7" s="72" t="s">
        <v>84</v>
      </c>
      <c r="C7" s="73">
        <v>2846</v>
      </c>
      <c r="D7" s="74">
        <v>92.68</v>
      </c>
      <c r="E7" s="102">
        <f t="shared" si="7"/>
        <v>263767.28</v>
      </c>
      <c r="F7" s="75"/>
      <c r="G7" s="121">
        <v>77.88</v>
      </c>
      <c r="H7" s="103">
        <f t="shared" si="0"/>
        <v>221646.48</v>
      </c>
      <c r="I7" s="76">
        <f t="shared" si="1"/>
        <v>-42120.80000000002</v>
      </c>
      <c r="K7" s="121">
        <v>6018</v>
      </c>
      <c r="L7" s="104">
        <f t="shared" si="2"/>
        <v>3172</v>
      </c>
      <c r="M7" s="76">
        <f t="shared" si="3"/>
        <v>247035.36</v>
      </c>
      <c r="N7" s="79">
        <v>172864.59</v>
      </c>
      <c r="O7" s="128">
        <v>506090.63</v>
      </c>
      <c r="P7" s="76">
        <f t="shared" si="4"/>
        <v>333226.04000000004</v>
      </c>
      <c r="Q7" s="76">
        <f t="shared" si="5"/>
        <v>-86190.68000000005</v>
      </c>
      <c r="R7" s="76">
        <f t="shared" si="6"/>
        <v>-128311.48000000007</v>
      </c>
      <c r="S7" s="76">
        <f t="shared" si="8"/>
        <v>-128.31148000000007</v>
      </c>
      <c r="T7" s="76"/>
      <c r="V7" s="76"/>
    </row>
    <row r="8" spans="1:22" s="77" customFormat="1" ht="12.75">
      <c r="A8" s="71" t="s">
        <v>94</v>
      </c>
      <c r="B8" s="72" t="s">
        <v>133</v>
      </c>
      <c r="C8" s="73">
        <v>565</v>
      </c>
      <c r="D8" s="74">
        <v>1322.41</v>
      </c>
      <c r="E8" s="102">
        <f t="shared" si="7"/>
        <v>747161.65</v>
      </c>
      <c r="F8" s="75"/>
      <c r="G8" s="121">
        <v>1100.55</v>
      </c>
      <c r="H8" s="103">
        <f t="shared" si="0"/>
        <v>621810.75</v>
      </c>
      <c r="I8" s="76">
        <f t="shared" si="1"/>
        <v>-125350.90000000002</v>
      </c>
      <c r="K8" s="121">
        <v>641</v>
      </c>
      <c r="L8" s="104">
        <f t="shared" si="2"/>
        <v>76</v>
      </c>
      <c r="M8" s="76">
        <f t="shared" si="3"/>
        <v>83641.8</v>
      </c>
      <c r="N8" s="79">
        <v>847474.27</v>
      </c>
      <c r="O8" s="128">
        <v>899674.78</v>
      </c>
      <c r="P8" s="76">
        <f t="shared" si="4"/>
        <v>52200.51000000001</v>
      </c>
      <c r="Q8" s="76">
        <f t="shared" si="5"/>
        <v>31441.289999999994</v>
      </c>
      <c r="R8" s="76">
        <f t="shared" si="6"/>
        <v>-93909.61000000003</v>
      </c>
      <c r="S8" s="76">
        <f t="shared" si="8"/>
        <v>-93.90961000000003</v>
      </c>
      <c r="T8" s="76"/>
      <c r="V8" s="76"/>
    </row>
    <row r="9" spans="1:22" s="77" customFormat="1" ht="12.75">
      <c r="A9" s="71"/>
      <c r="B9" s="75" t="s">
        <v>134</v>
      </c>
      <c r="C9" s="73">
        <v>2040</v>
      </c>
      <c r="D9" s="74">
        <v>142.86</v>
      </c>
      <c r="E9" s="102">
        <f t="shared" si="7"/>
        <v>291434.4</v>
      </c>
      <c r="G9" s="121">
        <v>116.07</v>
      </c>
      <c r="H9" s="103">
        <f t="shared" si="0"/>
        <v>236782.8</v>
      </c>
      <c r="I9" s="76">
        <f t="shared" si="1"/>
        <v>-54651.600000000035</v>
      </c>
      <c r="K9" s="121">
        <v>1803</v>
      </c>
      <c r="L9" s="104">
        <f t="shared" si="2"/>
        <v>-237</v>
      </c>
      <c r="M9" s="76">
        <f t="shared" si="3"/>
        <v>-27508.59</v>
      </c>
      <c r="N9" s="79">
        <v>325441.82</v>
      </c>
      <c r="O9" s="128">
        <v>260797.75</v>
      </c>
      <c r="P9" s="76">
        <f t="shared" si="4"/>
        <v>-64644.07000000001</v>
      </c>
      <c r="Q9" s="76">
        <f t="shared" si="5"/>
        <v>37135.48000000001</v>
      </c>
      <c r="R9" s="76">
        <f t="shared" si="6"/>
        <v>-17516.120000000024</v>
      </c>
      <c r="S9" s="76">
        <f t="shared" si="8"/>
        <v>-17.516120000000026</v>
      </c>
      <c r="V9" s="76"/>
    </row>
    <row r="10" spans="1:22" s="77" customFormat="1" ht="12.75">
      <c r="A10" s="71" t="s">
        <v>83</v>
      </c>
      <c r="B10" s="72" t="s">
        <v>157</v>
      </c>
      <c r="C10" s="73">
        <v>29294000</v>
      </c>
      <c r="D10" s="74">
        <v>0.1244</v>
      </c>
      <c r="E10" s="102">
        <f t="shared" si="7"/>
        <v>3644173.6</v>
      </c>
      <c r="F10" s="75"/>
      <c r="G10" s="121">
        <v>0.0814</v>
      </c>
      <c r="H10" s="103">
        <f t="shared" si="0"/>
        <v>2384531.6</v>
      </c>
      <c r="I10" s="76">
        <f t="shared" si="1"/>
        <v>-1259642</v>
      </c>
      <c r="K10" s="121">
        <v>33300000</v>
      </c>
      <c r="L10" s="104">
        <f t="shared" si="2"/>
        <v>4006000</v>
      </c>
      <c r="M10" s="76">
        <f t="shared" si="3"/>
        <v>326088.4</v>
      </c>
      <c r="N10" s="79">
        <v>3474626.63</v>
      </c>
      <c r="O10" s="128">
        <v>3703579.06</v>
      </c>
      <c r="P10" s="76">
        <f t="shared" si="4"/>
        <v>228952.43000000017</v>
      </c>
      <c r="Q10" s="76">
        <f t="shared" si="5"/>
        <v>97135.96999999986</v>
      </c>
      <c r="R10" s="76">
        <f t="shared" si="6"/>
        <v>-1162506.0300000003</v>
      </c>
      <c r="S10" s="76">
        <f t="shared" si="8"/>
        <v>-1162.5060300000002</v>
      </c>
      <c r="T10" s="76"/>
      <c r="V10" s="76"/>
    </row>
    <row r="11" spans="1:22" s="77" customFormat="1" ht="12.75">
      <c r="A11" s="71" t="s">
        <v>83</v>
      </c>
      <c r="B11" s="85" t="s">
        <v>117</v>
      </c>
      <c r="C11" s="73">
        <v>6226</v>
      </c>
      <c r="D11" s="74">
        <v>151.42</v>
      </c>
      <c r="E11" s="102">
        <f t="shared" si="7"/>
        <v>942740.9199999999</v>
      </c>
      <c r="F11" s="75"/>
      <c r="G11" s="121">
        <v>187.65</v>
      </c>
      <c r="H11" s="103">
        <f t="shared" si="0"/>
        <v>1168308.9</v>
      </c>
      <c r="I11" s="76">
        <f t="shared" si="1"/>
        <v>225567.97999999998</v>
      </c>
      <c r="K11" s="121">
        <v>8147</v>
      </c>
      <c r="L11" s="104">
        <f t="shared" si="2"/>
        <v>1921</v>
      </c>
      <c r="M11" s="76">
        <f t="shared" si="3"/>
        <v>360475.65</v>
      </c>
      <c r="N11" s="79">
        <v>712808.7</v>
      </c>
      <c r="O11" s="128">
        <v>1004365.92</v>
      </c>
      <c r="P11" s="76">
        <f t="shared" si="4"/>
        <v>291557.2200000001</v>
      </c>
      <c r="Q11" s="76">
        <f t="shared" si="5"/>
        <v>68918.42999999993</v>
      </c>
      <c r="R11" s="76">
        <f t="shared" si="6"/>
        <v>294486.4099999999</v>
      </c>
      <c r="S11" s="76">
        <f t="shared" si="8"/>
        <v>294.4864099999999</v>
      </c>
      <c r="T11" s="76"/>
      <c r="V11" s="76"/>
    </row>
    <row r="12" spans="1:22" s="77" customFormat="1" ht="12.75">
      <c r="A12" s="71" t="s">
        <v>83</v>
      </c>
      <c r="B12" s="85" t="s">
        <v>110</v>
      </c>
      <c r="C12" s="73">
        <v>46259</v>
      </c>
      <c r="D12" s="74">
        <v>345.25</v>
      </c>
      <c r="E12" s="102">
        <f t="shared" si="7"/>
        <v>15970919.75</v>
      </c>
      <c r="F12" s="75"/>
      <c r="G12" s="121">
        <v>341.81</v>
      </c>
      <c r="H12" s="103">
        <f t="shared" si="0"/>
        <v>15811788.79</v>
      </c>
      <c r="I12" s="76">
        <f t="shared" si="1"/>
        <v>-159130.9600000009</v>
      </c>
      <c r="K12" s="121">
        <v>44963</v>
      </c>
      <c r="L12" s="104">
        <f t="shared" si="2"/>
        <v>-1296</v>
      </c>
      <c r="M12" s="76">
        <f t="shared" si="3"/>
        <v>-442985.76</v>
      </c>
      <c r="N12" s="79">
        <v>12949151.79</v>
      </c>
      <c r="O12" s="128">
        <v>12865448.02</v>
      </c>
      <c r="P12" s="76">
        <f t="shared" si="4"/>
        <v>-83703.76999999955</v>
      </c>
      <c r="Q12" s="76">
        <f t="shared" si="5"/>
        <v>-359281.99000000046</v>
      </c>
      <c r="R12" s="76">
        <f t="shared" si="6"/>
        <v>-518412.95000000135</v>
      </c>
      <c r="S12" s="78">
        <f t="shared" si="8"/>
        <v>-518.4129500000014</v>
      </c>
      <c r="T12" s="76"/>
      <c r="V12" s="76"/>
    </row>
    <row r="13" spans="1:22" s="77" customFormat="1" ht="12.75">
      <c r="A13" s="71"/>
      <c r="B13" s="77" t="s">
        <v>179</v>
      </c>
      <c r="C13" s="73"/>
      <c r="D13" s="74"/>
      <c r="E13" s="102">
        <f>C13*D13</f>
        <v>0</v>
      </c>
      <c r="G13" s="121">
        <v>1.813</v>
      </c>
      <c r="H13" s="103">
        <f>ROUND(G13*C13,2)</f>
        <v>0</v>
      </c>
      <c r="I13" s="76">
        <f>H13-E13</f>
        <v>0</v>
      </c>
      <c r="K13" s="121">
        <v>1071600</v>
      </c>
      <c r="L13" s="104">
        <f>K13-C13</f>
        <v>1071600</v>
      </c>
      <c r="M13" s="76">
        <f>ROUND(L13*G13,2)</f>
        <v>1942810.8</v>
      </c>
      <c r="N13" s="79">
        <v>0</v>
      </c>
      <c r="O13" s="128">
        <v>2225454</v>
      </c>
      <c r="P13" s="76">
        <f>O13-N13</f>
        <v>2225454</v>
      </c>
      <c r="Q13" s="76">
        <f>M13-P13</f>
        <v>-282643.19999999995</v>
      </c>
      <c r="R13" s="76">
        <f>Q13+I13</f>
        <v>-282643.19999999995</v>
      </c>
      <c r="S13" s="76">
        <f t="shared" si="8"/>
        <v>-282.6432</v>
      </c>
      <c r="V13" s="76"/>
    </row>
    <row r="14" spans="1:22" s="77" customFormat="1" ht="12.75">
      <c r="A14" s="71"/>
      <c r="B14" s="77" t="s">
        <v>150</v>
      </c>
      <c r="C14" s="73">
        <v>1214</v>
      </c>
      <c r="D14" s="74">
        <v>6490.73</v>
      </c>
      <c r="E14" s="102">
        <f t="shared" si="7"/>
        <v>7879746.22</v>
      </c>
      <c r="G14" s="121">
        <v>5952.43</v>
      </c>
      <c r="H14" s="103">
        <f t="shared" si="0"/>
        <v>7226250.02</v>
      </c>
      <c r="I14" s="76">
        <f t="shared" si="1"/>
        <v>-653496.2000000002</v>
      </c>
      <c r="K14" s="121">
        <v>1362</v>
      </c>
      <c r="L14" s="104">
        <f t="shared" si="2"/>
        <v>148</v>
      </c>
      <c r="M14" s="76">
        <f t="shared" si="3"/>
        <v>880959.64</v>
      </c>
      <c r="N14" s="79">
        <v>5199225.66</v>
      </c>
      <c r="O14" s="128">
        <v>6618311.28</v>
      </c>
      <c r="P14" s="76">
        <f t="shared" si="4"/>
        <v>1419085.62</v>
      </c>
      <c r="Q14" s="76">
        <f t="shared" si="5"/>
        <v>-538125.9800000001</v>
      </c>
      <c r="R14" s="76">
        <f t="shared" si="6"/>
        <v>-1191622.1800000002</v>
      </c>
      <c r="S14" s="78">
        <f t="shared" si="8"/>
        <v>-1191.62218</v>
      </c>
      <c r="V14" s="76"/>
    </row>
    <row r="15" spans="1:22" s="77" customFormat="1" ht="12.75">
      <c r="A15" s="71" t="s">
        <v>87</v>
      </c>
      <c r="B15" s="86" t="s">
        <v>82</v>
      </c>
      <c r="C15" s="73">
        <v>7434</v>
      </c>
      <c r="D15" s="74">
        <v>2080.46</v>
      </c>
      <c r="E15" s="102">
        <f t="shared" si="7"/>
        <v>15466139.64</v>
      </c>
      <c r="F15" s="75"/>
      <c r="G15" s="121">
        <v>2317.31</v>
      </c>
      <c r="H15" s="103">
        <f t="shared" si="0"/>
        <v>17226882.54</v>
      </c>
      <c r="I15" s="76">
        <f t="shared" si="1"/>
        <v>1760742.8999999985</v>
      </c>
      <c r="K15" s="121">
        <v>6282</v>
      </c>
      <c r="L15" s="104">
        <f t="shared" si="2"/>
        <v>-1152</v>
      </c>
      <c r="M15" s="76">
        <f t="shared" si="3"/>
        <v>-2669541.12</v>
      </c>
      <c r="N15" s="79">
        <v>15917456.56</v>
      </c>
      <c r="O15" s="128">
        <v>12816992.27</v>
      </c>
      <c r="P15" s="76">
        <f t="shared" si="4"/>
        <v>-3100464.290000001</v>
      </c>
      <c r="Q15" s="76">
        <f t="shared" si="5"/>
        <v>430923.17000000086</v>
      </c>
      <c r="R15" s="76">
        <f t="shared" si="6"/>
        <v>2191666.0699999994</v>
      </c>
      <c r="S15" s="78">
        <f t="shared" si="8"/>
        <v>2191.6660699999993</v>
      </c>
      <c r="T15" s="76"/>
      <c r="V15" s="76"/>
    </row>
    <row r="16" spans="1:22" s="77" customFormat="1" ht="12.75">
      <c r="A16" s="71" t="s">
        <v>83</v>
      </c>
      <c r="B16" s="72" t="s">
        <v>158</v>
      </c>
      <c r="C16" s="105">
        <v>24500</v>
      </c>
      <c r="D16" s="106">
        <v>31.741</v>
      </c>
      <c r="E16" s="107">
        <f t="shared" si="7"/>
        <v>777654.5</v>
      </c>
      <c r="F16" s="108"/>
      <c r="G16" s="121">
        <v>31.709</v>
      </c>
      <c r="H16" s="103">
        <f t="shared" si="0"/>
        <v>776870.5</v>
      </c>
      <c r="I16" s="76">
        <f t="shared" si="1"/>
        <v>-784</v>
      </c>
      <c r="K16" s="121">
        <v>27800</v>
      </c>
      <c r="L16" s="104">
        <f t="shared" si="2"/>
        <v>3300</v>
      </c>
      <c r="M16" s="76">
        <f t="shared" si="3"/>
        <v>104639.7</v>
      </c>
      <c r="N16" s="79">
        <v>764257.93</v>
      </c>
      <c r="O16" s="128">
        <v>847087.43</v>
      </c>
      <c r="P16" s="76">
        <f t="shared" si="4"/>
        <v>82829.5</v>
      </c>
      <c r="Q16" s="76">
        <f t="shared" si="5"/>
        <v>21810.199999999997</v>
      </c>
      <c r="R16" s="76">
        <f t="shared" si="6"/>
        <v>21026.199999999997</v>
      </c>
      <c r="S16" s="76">
        <f t="shared" si="8"/>
        <v>21.026199999999996</v>
      </c>
      <c r="T16" s="76"/>
      <c r="V16" s="76"/>
    </row>
    <row r="17" spans="1:22" s="77" customFormat="1" ht="12.75">
      <c r="A17" s="71" t="s">
        <v>84</v>
      </c>
      <c r="B17" s="72" t="s">
        <v>111</v>
      </c>
      <c r="C17" s="73">
        <v>18754</v>
      </c>
      <c r="D17" s="74">
        <v>373.89</v>
      </c>
      <c r="E17" s="102">
        <f t="shared" si="7"/>
        <v>7011933.06</v>
      </c>
      <c r="F17" s="75"/>
      <c r="G17" s="121">
        <v>277.22</v>
      </c>
      <c r="H17" s="103">
        <f t="shared" si="0"/>
        <v>5198983.88</v>
      </c>
      <c r="I17" s="76">
        <f t="shared" si="1"/>
        <v>-1812949.1799999997</v>
      </c>
      <c r="K17" s="121">
        <v>5389</v>
      </c>
      <c r="L17" s="104">
        <f t="shared" si="2"/>
        <v>-13365</v>
      </c>
      <c r="M17" s="76">
        <f t="shared" si="3"/>
        <v>-3705045.3</v>
      </c>
      <c r="N17" s="79">
        <v>4171403.79</v>
      </c>
      <c r="O17" s="128">
        <v>1325858.28</v>
      </c>
      <c r="P17" s="76">
        <f t="shared" si="4"/>
        <v>-2845545.51</v>
      </c>
      <c r="Q17" s="76">
        <f t="shared" si="5"/>
        <v>-859499.79</v>
      </c>
      <c r="R17" s="76">
        <f t="shared" si="6"/>
        <v>-2672448.9699999997</v>
      </c>
      <c r="S17" s="76">
        <f t="shared" si="8"/>
        <v>-2672.44897</v>
      </c>
      <c r="T17" s="76"/>
      <c r="V17" s="76"/>
    </row>
    <row r="18" spans="1:22" s="77" customFormat="1" ht="12.75">
      <c r="A18" s="71" t="s">
        <v>84</v>
      </c>
      <c r="B18" s="85" t="s">
        <v>135</v>
      </c>
      <c r="C18" s="73">
        <v>10500</v>
      </c>
      <c r="D18" s="74">
        <v>99.69</v>
      </c>
      <c r="E18" s="102">
        <f t="shared" si="7"/>
        <v>1046745</v>
      </c>
      <c r="F18" s="75"/>
      <c r="G18" s="121">
        <v>130.11</v>
      </c>
      <c r="H18" s="103">
        <f t="shared" si="0"/>
        <v>1366155</v>
      </c>
      <c r="I18" s="76">
        <f t="shared" si="1"/>
        <v>319410</v>
      </c>
      <c r="K18" s="121">
        <v>11800</v>
      </c>
      <c r="L18" s="104">
        <f t="shared" si="2"/>
        <v>1300</v>
      </c>
      <c r="M18" s="76">
        <f t="shared" si="3"/>
        <v>169143</v>
      </c>
      <c r="N18" s="79">
        <v>845557.05</v>
      </c>
      <c r="O18" s="128">
        <v>1030031.44</v>
      </c>
      <c r="P18" s="76">
        <f t="shared" si="4"/>
        <v>184474.3899999999</v>
      </c>
      <c r="Q18" s="76">
        <f t="shared" si="5"/>
        <v>-15331.389999999898</v>
      </c>
      <c r="R18" s="76">
        <f t="shared" si="6"/>
        <v>304078.6100000001</v>
      </c>
      <c r="S18" s="76">
        <f t="shared" si="8"/>
        <v>304.0786100000001</v>
      </c>
      <c r="T18" s="76"/>
      <c r="V18" s="76"/>
    </row>
    <row r="19" spans="1:22" s="77" customFormat="1" ht="12.75">
      <c r="A19" s="71" t="s">
        <v>95</v>
      </c>
      <c r="B19" s="72" t="s">
        <v>136</v>
      </c>
      <c r="C19" s="73">
        <v>16539</v>
      </c>
      <c r="D19" s="74">
        <v>185.02</v>
      </c>
      <c r="E19" s="102">
        <f t="shared" si="7"/>
        <v>3060045.7800000003</v>
      </c>
      <c r="F19" s="75"/>
      <c r="G19" s="121">
        <v>200.63</v>
      </c>
      <c r="H19" s="103">
        <f t="shared" si="0"/>
        <v>3318219.57</v>
      </c>
      <c r="I19" s="76">
        <f t="shared" si="1"/>
        <v>258173.78999999957</v>
      </c>
      <c r="K19" s="121">
        <v>29910</v>
      </c>
      <c r="L19" s="104">
        <f t="shared" si="2"/>
        <v>13371</v>
      </c>
      <c r="M19" s="76">
        <f t="shared" si="3"/>
        <v>2682623.73</v>
      </c>
      <c r="N19" s="79">
        <v>2538495.31</v>
      </c>
      <c r="O19" s="128">
        <v>4992465.57</v>
      </c>
      <c r="P19" s="76">
        <f t="shared" si="4"/>
        <v>2453970.2600000002</v>
      </c>
      <c r="Q19" s="76">
        <f t="shared" si="5"/>
        <v>228653.46999999974</v>
      </c>
      <c r="R19" s="76">
        <f t="shared" si="6"/>
        <v>486827.2599999993</v>
      </c>
      <c r="S19" s="78">
        <f t="shared" si="8"/>
        <v>486.8272599999993</v>
      </c>
      <c r="T19" s="76"/>
      <c r="V19" s="76"/>
    </row>
    <row r="20" spans="1:22" s="77" customFormat="1" ht="12.75">
      <c r="A20" s="71"/>
      <c r="B20" s="77" t="s">
        <v>137</v>
      </c>
      <c r="C20" s="73">
        <v>279800</v>
      </c>
      <c r="D20" s="74">
        <v>3.665</v>
      </c>
      <c r="E20" s="102">
        <f t="shared" si="7"/>
        <v>1025467</v>
      </c>
      <c r="G20" s="121">
        <v>2.408</v>
      </c>
      <c r="H20" s="103">
        <f t="shared" si="0"/>
        <v>673758.4</v>
      </c>
      <c r="I20" s="76">
        <f t="shared" si="1"/>
        <v>-351708.6</v>
      </c>
      <c r="K20" s="121">
        <v>93500</v>
      </c>
      <c r="L20" s="104">
        <f t="shared" si="2"/>
        <v>-186300</v>
      </c>
      <c r="M20" s="76">
        <f t="shared" si="3"/>
        <v>-448610.4</v>
      </c>
      <c r="N20" s="79">
        <v>1106019.9</v>
      </c>
      <c r="O20" s="128">
        <v>342963.61</v>
      </c>
      <c r="P20" s="76">
        <f t="shared" si="4"/>
        <v>-763056.2899999999</v>
      </c>
      <c r="Q20" s="76">
        <f t="shared" si="5"/>
        <v>314445.8899999999</v>
      </c>
      <c r="R20" s="76">
        <f t="shared" si="6"/>
        <v>-37262.71000000008</v>
      </c>
      <c r="S20" s="76">
        <f t="shared" si="8"/>
        <v>-37.26271000000008</v>
      </c>
      <c r="V20" s="76"/>
    </row>
    <row r="21" spans="1:22" s="77" customFormat="1" ht="12.75">
      <c r="A21" s="71" t="s">
        <v>95</v>
      </c>
      <c r="B21" s="71" t="s">
        <v>138</v>
      </c>
      <c r="C21" s="73">
        <v>91900</v>
      </c>
      <c r="D21" s="74">
        <v>4.319</v>
      </c>
      <c r="E21" s="102">
        <f t="shared" si="7"/>
        <v>396916.1</v>
      </c>
      <c r="F21" s="75"/>
      <c r="G21" s="121">
        <v>2.774</v>
      </c>
      <c r="H21" s="103">
        <f t="shared" si="0"/>
        <v>254930.6</v>
      </c>
      <c r="I21" s="76">
        <f t="shared" si="1"/>
        <v>-141985.49999999997</v>
      </c>
      <c r="K21" s="121">
        <v>178000</v>
      </c>
      <c r="L21" s="104">
        <f t="shared" si="2"/>
        <v>86100</v>
      </c>
      <c r="M21" s="76">
        <f t="shared" si="3"/>
        <v>238841.4</v>
      </c>
      <c r="N21" s="79">
        <v>203841.05</v>
      </c>
      <c r="O21" s="128">
        <v>473244.03</v>
      </c>
      <c r="P21" s="76">
        <f t="shared" si="4"/>
        <v>269402.98000000004</v>
      </c>
      <c r="Q21" s="76">
        <f t="shared" si="5"/>
        <v>-30561.580000000045</v>
      </c>
      <c r="R21" s="76">
        <f t="shared" si="6"/>
        <v>-172547.08000000002</v>
      </c>
      <c r="S21" s="76">
        <f t="shared" si="8"/>
        <v>-172.54708000000002</v>
      </c>
      <c r="T21" s="76"/>
      <c r="V21" s="76"/>
    </row>
    <row r="22" spans="1:22" s="77" customFormat="1" ht="12.75">
      <c r="A22" s="71" t="s">
        <v>95</v>
      </c>
      <c r="B22" s="85" t="s">
        <v>176</v>
      </c>
      <c r="C22" s="73"/>
      <c r="D22" s="74"/>
      <c r="E22" s="102">
        <f>C22*D22</f>
        <v>0</v>
      </c>
      <c r="F22" s="75"/>
      <c r="G22" s="121">
        <v>190.31</v>
      </c>
      <c r="H22" s="103">
        <f>ROUND(G22*C22,2)</f>
        <v>0</v>
      </c>
      <c r="I22" s="76">
        <f>H22-E22</f>
        <v>0</v>
      </c>
      <c r="K22" s="121">
        <v>1714</v>
      </c>
      <c r="L22" s="104">
        <f>K22-C22</f>
        <v>1714</v>
      </c>
      <c r="M22" s="76">
        <f>ROUND(L22*G22,2)</f>
        <v>326191.34</v>
      </c>
      <c r="N22" s="79">
        <v>0</v>
      </c>
      <c r="O22" s="128">
        <v>329767.1</v>
      </c>
      <c r="P22" s="76">
        <f>O22-N22</f>
        <v>329767.1</v>
      </c>
      <c r="Q22" s="76">
        <f>M22-P22</f>
        <v>-3575.759999999951</v>
      </c>
      <c r="R22" s="76">
        <f>Q22+I22</f>
        <v>-3575.759999999951</v>
      </c>
      <c r="S22" s="76">
        <f t="shared" si="8"/>
        <v>-3.575759999999951</v>
      </c>
      <c r="T22" s="76"/>
      <c r="V22" s="76"/>
    </row>
    <row r="23" spans="1:22" s="77" customFormat="1" ht="12.75">
      <c r="A23" s="71" t="s">
        <v>95</v>
      </c>
      <c r="B23" s="85" t="s">
        <v>115</v>
      </c>
      <c r="C23" s="73">
        <v>1547</v>
      </c>
      <c r="D23" s="74">
        <v>1132.81</v>
      </c>
      <c r="E23" s="102">
        <f t="shared" si="7"/>
        <v>1752457.0699999998</v>
      </c>
      <c r="F23" s="75"/>
      <c r="G23" s="121">
        <v>1350.53</v>
      </c>
      <c r="H23" s="103">
        <f t="shared" si="0"/>
        <v>2089269.91</v>
      </c>
      <c r="I23" s="76">
        <f t="shared" si="1"/>
        <v>336812.8400000001</v>
      </c>
      <c r="K23" s="121">
        <v>1690</v>
      </c>
      <c r="L23" s="104">
        <f t="shared" si="2"/>
        <v>143</v>
      </c>
      <c r="M23" s="76">
        <f t="shared" si="3"/>
        <v>193125.79</v>
      </c>
      <c r="N23" s="79">
        <v>1873093.95</v>
      </c>
      <c r="O23" s="128">
        <v>2078208.83</v>
      </c>
      <c r="P23" s="76">
        <f t="shared" si="4"/>
        <v>205114.88000000012</v>
      </c>
      <c r="Q23" s="76">
        <f t="shared" si="5"/>
        <v>-11989.090000000113</v>
      </c>
      <c r="R23" s="76">
        <f t="shared" si="6"/>
        <v>324823.75</v>
      </c>
      <c r="S23" s="76">
        <f t="shared" si="8"/>
        <v>324.82375</v>
      </c>
      <c r="T23" s="76"/>
      <c r="V23" s="76"/>
    </row>
    <row r="24" spans="1:22" s="77" customFormat="1" ht="12.75">
      <c r="A24" s="71" t="s">
        <v>95</v>
      </c>
      <c r="B24" s="85" t="s">
        <v>86</v>
      </c>
      <c r="C24" s="73">
        <v>179400</v>
      </c>
      <c r="D24" s="74">
        <v>31.707</v>
      </c>
      <c r="E24" s="102">
        <f t="shared" si="7"/>
        <v>5688235.8</v>
      </c>
      <c r="F24" s="75"/>
      <c r="G24" s="121"/>
      <c r="H24" s="103">
        <f t="shared" si="0"/>
        <v>0</v>
      </c>
      <c r="I24" s="76">
        <f t="shared" si="1"/>
        <v>-5688235.8</v>
      </c>
      <c r="K24" s="121">
        <v>0</v>
      </c>
      <c r="L24" s="104">
        <f t="shared" si="2"/>
        <v>-179400</v>
      </c>
      <c r="M24" s="76">
        <f t="shared" si="3"/>
        <v>0</v>
      </c>
      <c r="N24" s="79">
        <v>4277870.3</v>
      </c>
      <c r="O24" s="128"/>
      <c r="P24" s="76">
        <f t="shared" si="4"/>
        <v>-4277870.3</v>
      </c>
      <c r="Q24" s="76">
        <f t="shared" si="5"/>
        <v>4277870.3</v>
      </c>
      <c r="R24" s="76">
        <f t="shared" si="6"/>
        <v>-1410365.5</v>
      </c>
      <c r="S24" s="76">
        <f t="shared" si="8"/>
        <v>-1410.3655</v>
      </c>
      <c r="T24" s="76"/>
      <c r="V24" s="76"/>
    </row>
    <row r="25" spans="1:22" s="77" customFormat="1" ht="12.75">
      <c r="A25" s="71" t="s">
        <v>95</v>
      </c>
      <c r="B25" s="85" t="s">
        <v>112</v>
      </c>
      <c r="C25" s="73">
        <v>973</v>
      </c>
      <c r="D25" s="74">
        <v>257.18</v>
      </c>
      <c r="E25" s="102">
        <f t="shared" si="7"/>
        <v>250236.14</v>
      </c>
      <c r="F25" s="75"/>
      <c r="G25" s="121">
        <v>206.38</v>
      </c>
      <c r="H25" s="103">
        <f t="shared" si="0"/>
        <v>200807.74</v>
      </c>
      <c r="I25" s="76">
        <f t="shared" si="1"/>
        <v>-49428.40000000002</v>
      </c>
      <c r="K25" s="121">
        <v>1729</v>
      </c>
      <c r="L25" s="104">
        <f t="shared" si="2"/>
        <v>756</v>
      </c>
      <c r="M25" s="76">
        <f t="shared" si="3"/>
        <v>156023.28</v>
      </c>
      <c r="N25" s="79">
        <v>231678.33</v>
      </c>
      <c r="O25" s="128">
        <v>392917.42</v>
      </c>
      <c r="P25" s="76">
        <f t="shared" si="4"/>
        <v>161239.09</v>
      </c>
      <c r="Q25" s="76">
        <f t="shared" si="5"/>
        <v>-5215.809999999998</v>
      </c>
      <c r="R25" s="76">
        <f t="shared" si="6"/>
        <v>-54644.21000000002</v>
      </c>
      <c r="S25" s="76">
        <f t="shared" si="8"/>
        <v>-54.64421000000002</v>
      </c>
      <c r="T25" s="76"/>
      <c r="V25" s="76"/>
    </row>
    <row r="26" spans="1:22" s="77" customFormat="1" ht="12.75">
      <c r="A26" s="71" t="s">
        <v>95</v>
      </c>
      <c r="B26" s="85" t="s">
        <v>126</v>
      </c>
      <c r="C26" s="73">
        <v>25039</v>
      </c>
      <c r="D26" s="74">
        <v>231.57</v>
      </c>
      <c r="E26" s="102">
        <f t="shared" si="7"/>
        <v>5798281.2299999995</v>
      </c>
      <c r="F26" s="75"/>
      <c r="G26" s="121">
        <v>271.21</v>
      </c>
      <c r="H26" s="103">
        <f t="shared" si="0"/>
        <v>6790827.19</v>
      </c>
      <c r="I26" s="76">
        <f t="shared" si="1"/>
        <v>992545.9600000009</v>
      </c>
      <c r="K26" s="121">
        <v>25982</v>
      </c>
      <c r="L26" s="104">
        <f t="shared" si="2"/>
        <v>943</v>
      </c>
      <c r="M26" s="76">
        <f t="shared" si="3"/>
        <v>255751.03</v>
      </c>
      <c r="N26" s="79">
        <v>5721026.85</v>
      </c>
      <c r="O26" s="128">
        <v>5769844.83</v>
      </c>
      <c r="P26" s="76">
        <f t="shared" si="4"/>
        <v>48817.98000000045</v>
      </c>
      <c r="Q26" s="76">
        <f t="shared" si="5"/>
        <v>206933.04999999955</v>
      </c>
      <c r="R26" s="76">
        <f t="shared" si="6"/>
        <v>1199479.0100000005</v>
      </c>
      <c r="S26" s="78">
        <f t="shared" si="8"/>
        <v>1199.4790100000005</v>
      </c>
      <c r="T26" s="76"/>
      <c r="V26" s="76"/>
    </row>
    <row r="27" spans="1:22" s="77" customFormat="1" ht="12.75">
      <c r="A27" s="71" t="s">
        <v>95</v>
      </c>
      <c r="B27" s="71" t="s">
        <v>87</v>
      </c>
      <c r="C27" s="73">
        <v>6349</v>
      </c>
      <c r="D27" s="74">
        <v>289.87</v>
      </c>
      <c r="E27" s="102">
        <f t="shared" si="7"/>
        <v>1840384.6300000001</v>
      </c>
      <c r="F27" s="75"/>
      <c r="G27" s="121">
        <v>283.03</v>
      </c>
      <c r="H27" s="103">
        <f t="shared" si="0"/>
        <v>1796957.47</v>
      </c>
      <c r="I27" s="76">
        <f t="shared" si="1"/>
        <v>-43427.16000000015</v>
      </c>
      <c r="K27" s="121">
        <v>8086</v>
      </c>
      <c r="L27" s="104">
        <f t="shared" si="2"/>
        <v>1737</v>
      </c>
      <c r="M27" s="76">
        <f t="shared" si="3"/>
        <v>491623.11</v>
      </c>
      <c r="N27" s="79">
        <v>993595.26</v>
      </c>
      <c r="O27" s="128">
        <v>1644945.53</v>
      </c>
      <c r="P27" s="76">
        <f t="shared" si="4"/>
        <v>651350.27</v>
      </c>
      <c r="Q27" s="76">
        <f t="shared" si="5"/>
        <v>-159727.16000000003</v>
      </c>
      <c r="R27" s="76">
        <f t="shared" si="6"/>
        <v>-203154.32000000018</v>
      </c>
      <c r="S27" s="76">
        <f t="shared" si="8"/>
        <v>-203.15432000000018</v>
      </c>
      <c r="T27" s="76"/>
      <c r="V27" s="76"/>
    </row>
    <row r="28" spans="1:22" s="77" customFormat="1" ht="12.75">
      <c r="A28" s="71" t="s">
        <v>85</v>
      </c>
      <c r="B28" s="72" t="s">
        <v>89</v>
      </c>
      <c r="C28" s="73">
        <v>140868</v>
      </c>
      <c r="D28" s="74">
        <v>102.79</v>
      </c>
      <c r="E28" s="102">
        <f t="shared" si="7"/>
        <v>14479821.72</v>
      </c>
      <c r="F28" s="75"/>
      <c r="G28" s="121">
        <v>74.63</v>
      </c>
      <c r="H28" s="103">
        <f t="shared" si="0"/>
        <v>10512978.84</v>
      </c>
      <c r="I28" s="76">
        <f t="shared" si="1"/>
        <v>-3966842.880000001</v>
      </c>
      <c r="K28" s="121">
        <v>174328</v>
      </c>
      <c r="L28" s="104">
        <f t="shared" si="2"/>
        <v>33460</v>
      </c>
      <c r="M28" s="76">
        <f t="shared" si="3"/>
        <v>2497119.8</v>
      </c>
      <c r="N28" s="79">
        <v>10840648.07</v>
      </c>
      <c r="O28" s="128">
        <v>13819819.93</v>
      </c>
      <c r="P28" s="76">
        <f t="shared" si="4"/>
        <v>2979171.8599999994</v>
      </c>
      <c r="Q28" s="76">
        <f t="shared" si="5"/>
        <v>-482052.0599999996</v>
      </c>
      <c r="R28" s="76">
        <f t="shared" si="6"/>
        <v>-4448894.94</v>
      </c>
      <c r="S28" s="78">
        <f t="shared" si="8"/>
        <v>-4448.89494</v>
      </c>
      <c r="T28" s="76"/>
      <c r="V28" s="76"/>
    </row>
    <row r="29" spans="1:22" s="77" customFormat="1" ht="12.75">
      <c r="A29" s="71" t="s">
        <v>85</v>
      </c>
      <c r="B29" s="72" t="s">
        <v>139</v>
      </c>
      <c r="C29" s="105">
        <v>5291</v>
      </c>
      <c r="D29" s="106">
        <v>554.75</v>
      </c>
      <c r="E29" s="107">
        <f t="shared" si="7"/>
        <v>2935182.25</v>
      </c>
      <c r="F29" s="108"/>
      <c r="G29" s="121">
        <v>611.51</v>
      </c>
      <c r="H29" s="103">
        <f t="shared" si="0"/>
        <v>3235499.41</v>
      </c>
      <c r="I29" s="76">
        <f t="shared" si="1"/>
        <v>300317.16000000015</v>
      </c>
      <c r="K29" s="121">
        <v>4473</v>
      </c>
      <c r="L29" s="104">
        <f t="shared" si="2"/>
        <v>-818</v>
      </c>
      <c r="M29" s="76">
        <f t="shared" si="3"/>
        <v>-500215.18</v>
      </c>
      <c r="N29" s="79">
        <v>2142318.8</v>
      </c>
      <c r="O29" s="128">
        <v>2023324.74</v>
      </c>
      <c r="P29" s="76">
        <f t="shared" si="4"/>
        <v>-118994.05999999982</v>
      </c>
      <c r="Q29" s="76">
        <f t="shared" si="5"/>
        <v>-381221.12000000017</v>
      </c>
      <c r="R29" s="76">
        <f t="shared" si="6"/>
        <v>-80903.96000000002</v>
      </c>
      <c r="S29" s="76">
        <f t="shared" si="8"/>
        <v>-80.90396000000003</v>
      </c>
      <c r="T29" s="76"/>
      <c r="V29" s="76"/>
    </row>
    <row r="30" spans="1:22" s="77" customFormat="1" ht="12.75">
      <c r="A30" s="71" t="s">
        <v>85</v>
      </c>
      <c r="B30" s="72" t="s">
        <v>91</v>
      </c>
      <c r="C30" s="105">
        <v>203500</v>
      </c>
      <c r="D30" s="106">
        <v>29.636</v>
      </c>
      <c r="E30" s="107">
        <f t="shared" si="7"/>
        <v>6030926</v>
      </c>
      <c r="F30" s="108"/>
      <c r="G30" s="121">
        <v>25.926</v>
      </c>
      <c r="H30" s="103">
        <f t="shared" si="0"/>
        <v>5275941</v>
      </c>
      <c r="I30" s="76">
        <f t="shared" si="1"/>
        <v>-754985</v>
      </c>
      <c r="K30" s="121">
        <v>228700</v>
      </c>
      <c r="L30" s="104">
        <f t="shared" si="2"/>
        <v>25200</v>
      </c>
      <c r="M30" s="76">
        <f t="shared" si="3"/>
        <v>653335.2</v>
      </c>
      <c r="N30" s="79">
        <v>6950743.92</v>
      </c>
      <c r="O30" s="128">
        <v>7070808.19</v>
      </c>
      <c r="P30" s="76">
        <f t="shared" si="4"/>
        <v>120064.27000000048</v>
      </c>
      <c r="Q30" s="76">
        <f t="shared" si="5"/>
        <v>533270.9299999995</v>
      </c>
      <c r="R30" s="76">
        <f t="shared" si="6"/>
        <v>-221714.07000000053</v>
      </c>
      <c r="S30" s="78">
        <f t="shared" si="8"/>
        <v>-221.71407000000053</v>
      </c>
      <c r="T30" s="76"/>
      <c r="V30" s="76"/>
    </row>
    <row r="31" spans="1:22" s="77" customFormat="1" ht="12.75">
      <c r="A31" s="71" t="s">
        <v>86</v>
      </c>
      <c r="B31" s="72" t="s">
        <v>93</v>
      </c>
      <c r="C31" s="73">
        <v>18519</v>
      </c>
      <c r="D31" s="74">
        <v>148.72</v>
      </c>
      <c r="E31" s="102">
        <f t="shared" si="7"/>
        <v>2754145.68</v>
      </c>
      <c r="F31" s="75"/>
      <c r="G31" s="121">
        <v>176.57</v>
      </c>
      <c r="H31" s="103">
        <f t="shared" si="0"/>
        <v>3269899.83</v>
      </c>
      <c r="I31" s="76">
        <f t="shared" si="1"/>
        <v>515754.1499999999</v>
      </c>
      <c r="K31" s="121">
        <v>23049</v>
      </c>
      <c r="L31" s="104">
        <f t="shared" si="2"/>
        <v>4530</v>
      </c>
      <c r="M31" s="76">
        <f t="shared" si="3"/>
        <v>799862.1</v>
      </c>
      <c r="N31" s="79">
        <v>2247652.76</v>
      </c>
      <c r="O31" s="128">
        <v>2959983.12</v>
      </c>
      <c r="P31" s="76">
        <f t="shared" si="4"/>
        <v>712330.3600000003</v>
      </c>
      <c r="Q31" s="76">
        <f t="shared" si="5"/>
        <v>87531.73999999964</v>
      </c>
      <c r="R31" s="76">
        <f t="shared" si="6"/>
        <v>603285.8899999995</v>
      </c>
      <c r="S31" s="76">
        <f t="shared" si="8"/>
        <v>603.2858899999995</v>
      </c>
      <c r="T31" s="76"/>
      <c r="U31" s="76"/>
      <c r="V31" s="76"/>
    </row>
    <row r="32" spans="1:22" s="77" customFormat="1" ht="12.75">
      <c r="A32" s="71" t="s">
        <v>96</v>
      </c>
      <c r="B32" s="72" t="s">
        <v>113</v>
      </c>
      <c r="C32" s="73">
        <v>324700</v>
      </c>
      <c r="D32" s="74">
        <v>1.522</v>
      </c>
      <c r="E32" s="102">
        <f t="shared" si="7"/>
        <v>494193.4</v>
      </c>
      <c r="F32" s="75"/>
      <c r="G32" s="121">
        <v>1.228</v>
      </c>
      <c r="H32" s="103">
        <f t="shared" si="0"/>
        <v>398731.6</v>
      </c>
      <c r="I32" s="76">
        <f t="shared" si="1"/>
        <v>-95461.80000000005</v>
      </c>
      <c r="K32" s="121">
        <v>277100</v>
      </c>
      <c r="L32" s="104">
        <f t="shared" si="2"/>
        <v>-47600</v>
      </c>
      <c r="M32" s="76">
        <f t="shared" si="3"/>
        <v>-58452.8</v>
      </c>
      <c r="N32" s="79">
        <v>422459.76</v>
      </c>
      <c r="O32" s="128">
        <v>352173.97</v>
      </c>
      <c r="P32" s="76">
        <f t="shared" si="4"/>
        <v>-70285.79000000004</v>
      </c>
      <c r="Q32" s="76">
        <f t="shared" si="5"/>
        <v>11832.990000000034</v>
      </c>
      <c r="R32" s="76">
        <f t="shared" si="6"/>
        <v>-83628.81000000001</v>
      </c>
      <c r="S32" s="76">
        <f t="shared" si="8"/>
        <v>-83.62881000000002</v>
      </c>
      <c r="T32" s="76"/>
      <c r="U32" s="76"/>
      <c r="V32" s="76"/>
    </row>
    <row r="33" spans="1:21" s="77" customFormat="1" ht="12.75">
      <c r="A33" s="71" t="s">
        <v>96</v>
      </c>
      <c r="B33" s="85" t="s">
        <v>96</v>
      </c>
      <c r="C33" s="73">
        <v>33100</v>
      </c>
      <c r="D33" s="74">
        <v>28</v>
      </c>
      <c r="E33" s="102">
        <f t="shared" si="7"/>
        <v>926800</v>
      </c>
      <c r="F33" s="75"/>
      <c r="G33" s="121"/>
      <c r="H33" s="103">
        <f t="shared" si="0"/>
        <v>0</v>
      </c>
      <c r="I33" s="76">
        <f t="shared" si="1"/>
        <v>-926800</v>
      </c>
      <c r="K33" s="121">
        <v>0</v>
      </c>
      <c r="L33" s="104">
        <f t="shared" si="2"/>
        <v>-33100</v>
      </c>
      <c r="M33" s="76">
        <f t="shared" si="3"/>
        <v>0</v>
      </c>
      <c r="N33" s="79">
        <v>668476.11</v>
      </c>
      <c r="O33" s="128"/>
      <c r="P33" s="76">
        <f t="shared" si="4"/>
        <v>-668476.11</v>
      </c>
      <c r="Q33" s="76">
        <f t="shared" si="5"/>
        <v>668476.11</v>
      </c>
      <c r="R33" s="76">
        <f t="shared" si="6"/>
        <v>-258323.89</v>
      </c>
      <c r="S33" s="76">
        <f t="shared" si="8"/>
        <v>-258.32389</v>
      </c>
      <c r="U33" s="76"/>
    </row>
    <row r="34" spans="1:22" s="77" customFormat="1" ht="13.5" thickBot="1">
      <c r="A34" s="71" t="s">
        <v>88</v>
      </c>
      <c r="B34" s="72" t="s">
        <v>90</v>
      </c>
      <c r="C34" s="109">
        <v>17695</v>
      </c>
      <c r="D34" s="110">
        <v>69.72</v>
      </c>
      <c r="E34" s="102">
        <f t="shared" si="7"/>
        <v>1233695.4</v>
      </c>
      <c r="F34" s="75"/>
      <c r="G34" s="121">
        <v>45.42</v>
      </c>
      <c r="H34" s="103">
        <f t="shared" si="0"/>
        <v>803706.9</v>
      </c>
      <c r="I34" s="76">
        <f t="shared" si="1"/>
        <v>-429988.4999999999</v>
      </c>
      <c r="K34" s="121">
        <v>18897</v>
      </c>
      <c r="L34" s="104">
        <f t="shared" si="2"/>
        <v>1202</v>
      </c>
      <c r="M34" s="76">
        <f t="shared" si="3"/>
        <v>54594.84</v>
      </c>
      <c r="N34" s="79">
        <v>959062.73</v>
      </c>
      <c r="O34" s="128">
        <v>1027033.95</v>
      </c>
      <c r="P34" s="76">
        <f t="shared" si="4"/>
        <v>67971.21999999997</v>
      </c>
      <c r="Q34" s="76">
        <f t="shared" si="5"/>
        <v>-13376.379999999976</v>
      </c>
      <c r="R34" s="76">
        <f t="shared" si="6"/>
        <v>-443364.8799999999</v>
      </c>
      <c r="S34" s="76">
        <f t="shared" si="8"/>
        <v>-443.3648799999999</v>
      </c>
      <c r="U34" s="76"/>
      <c r="V34" s="76"/>
    </row>
    <row r="35" spans="1:22" s="77" customFormat="1" ht="13.5" thickBot="1">
      <c r="A35" s="71" t="s">
        <v>89</v>
      </c>
      <c r="B35" s="72" t="s">
        <v>92</v>
      </c>
      <c r="C35" s="109">
        <v>89500</v>
      </c>
      <c r="D35" s="110">
        <v>15.643</v>
      </c>
      <c r="E35" s="102">
        <f t="shared" si="7"/>
        <v>1400048.5</v>
      </c>
      <c r="F35" s="75"/>
      <c r="G35" s="121">
        <v>12.607</v>
      </c>
      <c r="H35" s="103">
        <f t="shared" si="0"/>
        <v>1128326.5</v>
      </c>
      <c r="I35" s="76">
        <f t="shared" si="1"/>
        <v>-271722</v>
      </c>
      <c r="K35" s="121">
        <v>100800</v>
      </c>
      <c r="L35" s="104">
        <f t="shared" si="2"/>
        <v>11300</v>
      </c>
      <c r="M35" s="76">
        <f t="shared" si="3"/>
        <v>142459.1</v>
      </c>
      <c r="N35" s="79">
        <v>2288635.89</v>
      </c>
      <c r="O35" s="128">
        <v>2155313.4</v>
      </c>
      <c r="P35" s="76">
        <f t="shared" si="4"/>
        <v>-133322.49000000022</v>
      </c>
      <c r="Q35" s="76">
        <f t="shared" si="5"/>
        <v>275781.5900000002</v>
      </c>
      <c r="R35" s="76">
        <f t="shared" si="6"/>
        <v>4059.5900000002002</v>
      </c>
      <c r="S35" s="76">
        <f t="shared" si="8"/>
        <v>4.0595900000002</v>
      </c>
      <c r="U35" s="76"/>
      <c r="V35" s="76"/>
    </row>
    <row r="36" spans="1:22" s="77" customFormat="1" ht="13.5" thickBot="1">
      <c r="A36" s="71" t="s">
        <v>90</v>
      </c>
      <c r="B36" s="72" t="s">
        <v>114</v>
      </c>
      <c r="C36" s="111">
        <v>26</v>
      </c>
      <c r="D36" s="112">
        <v>48881.47</v>
      </c>
      <c r="E36" s="107">
        <f t="shared" si="7"/>
        <v>1270918.22</v>
      </c>
      <c r="F36" s="108"/>
      <c r="G36" s="121">
        <v>31656.79</v>
      </c>
      <c r="H36" s="103">
        <f t="shared" si="0"/>
        <v>823076.54</v>
      </c>
      <c r="I36" s="76">
        <f t="shared" si="1"/>
        <v>-447841.67999999993</v>
      </c>
      <c r="K36" s="121">
        <v>29</v>
      </c>
      <c r="L36" s="104">
        <f t="shared" si="2"/>
        <v>3</v>
      </c>
      <c r="M36" s="76">
        <f t="shared" si="3"/>
        <v>94970.37</v>
      </c>
      <c r="N36" s="79">
        <v>1451955.66</v>
      </c>
      <c r="O36" s="128">
        <v>1431107.14</v>
      </c>
      <c r="P36" s="76">
        <f t="shared" si="4"/>
        <v>-20848.52000000002</v>
      </c>
      <c r="Q36" s="76">
        <f t="shared" si="5"/>
        <v>115818.89000000001</v>
      </c>
      <c r="R36" s="76">
        <f t="shared" si="6"/>
        <v>-332022.7899999999</v>
      </c>
      <c r="S36" s="76">
        <f t="shared" si="8"/>
        <v>-332.02278999999993</v>
      </c>
      <c r="T36" s="76"/>
      <c r="U36" s="76"/>
      <c r="V36" s="76"/>
    </row>
    <row r="37" spans="1:22" s="77" customFormat="1" ht="12.75">
      <c r="A37" s="71"/>
      <c r="B37" s="72" t="s">
        <v>175</v>
      </c>
      <c r="C37" s="106"/>
      <c r="D37" s="106"/>
      <c r="E37" s="113"/>
      <c r="F37" s="108"/>
      <c r="G37" s="121"/>
      <c r="H37" s="103">
        <f t="shared" si="0"/>
        <v>0</v>
      </c>
      <c r="I37" s="76">
        <f t="shared" si="1"/>
        <v>0</v>
      </c>
      <c r="K37" s="121">
        <v>0</v>
      </c>
      <c r="L37" s="104">
        <f t="shared" si="2"/>
        <v>0</v>
      </c>
      <c r="M37" s="76">
        <f t="shared" si="3"/>
        <v>0</v>
      </c>
      <c r="N37" s="80"/>
      <c r="O37" s="129"/>
      <c r="P37" s="76">
        <f t="shared" si="4"/>
        <v>0</v>
      </c>
      <c r="Q37" s="76">
        <f t="shared" si="5"/>
        <v>0</v>
      </c>
      <c r="R37" s="76">
        <f t="shared" si="6"/>
        <v>0</v>
      </c>
      <c r="S37" s="76">
        <f t="shared" si="8"/>
        <v>0</v>
      </c>
      <c r="T37" s="76"/>
      <c r="U37" s="76"/>
      <c r="V37" s="76"/>
    </row>
    <row r="38" spans="1:22" s="77" customFormat="1" ht="13.5" thickBot="1">
      <c r="A38" s="71"/>
      <c r="B38" s="72" t="s">
        <v>176</v>
      </c>
      <c r="C38" s="106"/>
      <c r="D38" s="106"/>
      <c r="E38" s="113"/>
      <c r="F38" s="108"/>
      <c r="G38" s="121"/>
      <c r="H38" s="103">
        <f t="shared" si="0"/>
        <v>0</v>
      </c>
      <c r="I38" s="76">
        <f t="shared" si="1"/>
        <v>0</v>
      </c>
      <c r="K38" s="121">
        <v>0</v>
      </c>
      <c r="L38" s="104">
        <f t="shared" si="2"/>
        <v>0</v>
      </c>
      <c r="M38" s="76">
        <f t="shared" si="3"/>
        <v>0</v>
      </c>
      <c r="N38" s="80"/>
      <c r="O38" s="129"/>
      <c r="P38" s="76">
        <f t="shared" si="4"/>
        <v>0</v>
      </c>
      <c r="Q38" s="76">
        <f t="shared" si="5"/>
        <v>0</v>
      </c>
      <c r="R38" s="76">
        <f t="shared" si="6"/>
        <v>0</v>
      </c>
      <c r="S38" s="76">
        <f t="shared" si="8"/>
        <v>0</v>
      </c>
      <c r="T38" s="76"/>
      <c r="U38" s="76"/>
      <c r="V38" s="76"/>
    </row>
    <row r="39" spans="1:20" ht="13.5" thickBot="1">
      <c r="A39" s="77"/>
      <c r="B39" s="77"/>
      <c r="C39" s="114"/>
      <c r="D39" s="114"/>
      <c r="E39" s="80">
        <f>SUM(E5:E38)</f>
        <v>106360116.94000001</v>
      </c>
      <c r="F39" s="114"/>
      <c r="G39" s="122">
        <f>SUM(G5:G38)</f>
        <v>45688.299399999996</v>
      </c>
      <c r="H39" s="76">
        <f>SUM(H5:H38)</f>
        <v>93562047.76</v>
      </c>
      <c r="I39" s="76">
        <f>SUM(I5:I38)</f>
        <v>-12798069.180000003</v>
      </c>
      <c r="J39" s="76"/>
      <c r="K39" s="122">
        <f>SUM(K5:K38)</f>
        <v>35802692</v>
      </c>
      <c r="L39" s="104"/>
      <c r="M39" s="76">
        <f>SUM(M5:M38)</f>
        <v>5113937.89</v>
      </c>
      <c r="N39" s="76">
        <f>SUM(N5:N38)</f>
        <v>91064024</v>
      </c>
      <c r="O39" s="78">
        <f>SUM(O5:O38)</f>
        <v>92057104.52000001</v>
      </c>
      <c r="P39" s="76">
        <f>SUM(P5:P38)</f>
        <v>993080.5200000007</v>
      </c>
      <c r="Q39" s="76">
        <f t="shared" si="5"/>
        <v>4120857.369999999</v>
      </c>
      <c r="R39" s="115">
        <f>ROUND((SUM(R5:R38)),2)</f>
        <v>-8677211.81</v>
      </c>
      <c r="S39" s="82">
        <f>R39/1000</f>
        <v>-8677.21181</v>
      </c>
      <c r="T39" s="82"/>
    </row>
    <row r="40" spans="2:7" ht="12.75">
      <c r="B40" s="77"/>
      <c r="G40" s="81"/>
    </row>
    <row r="42" spans="20:21" ht="12.75">
      <c r="T42" s="82" t="s">
        <v>132</v>
      </c>
      <c r="U42" s="116" t="s">
        <v>110</v>
      </c>
    </row>
    <row r="43" spans="3:22" ht="12.75">
      <c r="C43" s="116">
        <v>1</v>
      </c>
      <c r="D43" s="116" t="s">
        <v>108</v>
      </c>
      <c r="T43" s="82" t="s">
        <v>160</v>
      </c>
      <c r="U43" s="116" t="s">
        <v>150</v>
      </c>
      <c r="V43" s="82">
        <f aca="true" t="shared" si="9" ref="V43:V50">VLOOKUP(U42,$B$5:$S$36,18,FALSE)</f>
        <v>-518.4129500000014</v>
      </c>
    </row>
    <row r="44" spans="3:22" ht="12.75">
      <c r="C44" s="116">
        <v>2</v>
      </c>
      <c r="D44" s="116" t="s">
        <v>106</v>
      </c>
      <c r="T44" s="82" t="s">
        <v>151</v>
      </c>
      <c r="U44" s="116" t="s">
        <v>82</v>
      </c>
      <c r="V44" s="82">
        <f t="shared" si="9"/>
        <v>-1191.62218</v>
      </c>
    </row>
    <row r="45" spans="3:22" ht="12.75">
      <c r="C45" s="116">
        <v>3</v>
      </c>
      <c r="D45" s="116" t="s">
        <v>105</v>
      </c>
      <c r="R45" s="82">
        <v>-5915338.1</v>
      </c>
      <c r="T45" s="82" t="s">
        <v>152</v>
      </c>
      <c r="U45" s="116" t="s">
        <v>111</v>
      </c>
      <c r="V45" s="82">
        <f t="shared" si="9"/>
        <v>2191.6660699999993</v>
      </c>
    </row>
    <row r="46" spans="3:22" ht="12.75">
      <c r="C46" s="116">
        <v>4</v>
      </c>
      <c r="D46" s="116" t="s">
        <v>107</v>
      </c>
      <c r="T46" s="82" t="s">
        <v>161</v>
      </c>
      <c r="U46" s="116" t="s">
        <v>89</v>
      </c>
      <c r="V46" s="82">
        <f t="shared" si="9"/>
        <v>-2672.44897</v>
      </c>
    </row>
    <row r="47" spans="3:22" ht="12.75">
      <c r="C47" s="116">
        <v>5</v>
      </c>
      <c r="T47" s="82" t="s">
        <v>153</v>
      </c>
      <c r="U47" s="116" t="s">
        <v>91</v>
      </c>
      <c r="V47" s="82">
        <f t="shared" si="9"/>
        <v>-4448.89494</v>
      </c>
    </row>
    <row r="48" spans="20:22" ht="12.75">
      <c r="T48" s="82" t="s">
        <v>163</v>
      </c>
      <c r="U48" s="116" t="s">
        <v>86</v>
      </c>
      <c r="V48" s="82">
        <f t="shared" si="9"/>
        <v>-221.71407000000053</v>
      </c>
    </row>
    <row r="49" spans="20:22" ht="12.75">
      <c r="T49" s="116" t="s">
        <v>164</v>
      </c>
      <c r="U49" s="116" t="s">
        <v>126</v>
      </c>
      <c r="V49" s="82">
        <f t="shared" si="9"/>
        <v>-1410.3655</v>
      </c>
    </row>
    <row r="50" ht="12.75">
      <c r="V50" s="82">
        <f t="shared" si="9"/>
        <v>1199.4790100000005</v>
      </c>
    </row>
    <row r="51" ht="12.75">
      <c r="V51" s="82">
        <f>SUM(V43:V50)</f>
        <v>-7072.313530000003</v>
      </c>
    </row>
    <row r="53" spans="20:21" ht="12.75">
      <c r="T53" s="82"/>
      <c r="U53" s="82"/>
    </row>
    <row r="54" spans="20:23" ht="12.75">
      <c r="T54" s="82"/>
      <c r="U54" s="82"/>
      <c r="W54" s="82"/>
    </row>
    <row r="55" ht="12.75">
      <c r="W55" s="82"/>
    </row>
    <row r="56" ht="12.75">
      <c r="W56" s="82"/>
    </row>
    <row r="57" ht="12.75">
      <c r="W57" s="82"/>
    </row>
    <row r="58" spans="21:23" ht="12.75">
      <c r="U58" s="116">
        <v>-4152997.97</v>
      </c>
      <c r="W58" s="82"/>
    </row>
    <row r="59" ht="12.75">
      <c r="W59" s="82"/>
    </row>
    <row r="60" ht="12.75">
      <c r="W60" s="82"/>
    </row>
  </sheetData>
  <conditionalFormatting sqref="N5:N28">
    <cfRule type="expression" priority="1" dxfId="0" stopIfTrue="1">
      <formula>COUNTIF($A$31:$A$48,$A5)&gt;1</formula>
    </cfRule>
  </conditionalFormatting>
  <conditionalFormatting sqref="O5:O34">
    <cfRule type="expression" priority="2" dxfId="0" stopIfTrue="1">
      <formula>COUNTIF($A$29:$A$48,$A5)&gt;1</formula>
    </cfRule>
  </conditionalFormatting>
  <conditionalFormatting sqref="N29:N38">
    <cfRule type="expression" priority="3" dxfId="0" stopIfTrue="1">
      <formula>COUNTIF($A$31:$A$48,#REF!)&gt;1</formula>
    </cfRule>
  </conditionalFormatting>
  <conditionalFormatting sqref="O35:O38">
    <cfRule type="expression" priority="4" dxfId="0" stopIfTrue="1">
      <formula>COUNTIF($A$29:$A$48,#REF!)&gt;1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80" zoomScaleNormal="80" workbookViewId="0" topLeftCell="A1">
      <selection activeCell="A27" sqref="A27:C27"/>
    </sheetView>
  </sheetViews>
  <sheetFormatPr defaultColWidth="9.00390625" defaultRowHeight="12.75"/>
  <cols>
    <col min="1" max="1" width="56.25390625" style="4" bestFit="1" customWidth="1"/>
    <col min="2" max="2" width="7.125" style="4" customWidth="1"/>
    <col min="3" max="3" width="34.75390625" style="4" customWidth="1"/>
    <col min="4" max="4" width="7.75390625" style="4" customWidth="1"/>
    <col min="5" max="5" width="5.25390625" style="4" customWidth="1"/>
    <col min="6" max="6" width="20.25390625" style="36" bestFit="1" customWidth="1"/>
    <col min="7" max="7" width="18.75390625" style="4" customWidth="1"/>
    <col min="8" max="8" width="17.00390625" style="12" bestFit="1" customWidth="1"/>
    <col min="9" max="9" width="12.875" style="17" bestFit="1" customWidth="1"/>
    <col min="10" max="13" width="9.125" style="17" customWidth="1"/>
    <col min="14" max="16384" width="9.125" style="4" customWidth="1"/>
  </cols>
  <sheetData>
    <row r="1" spans="1:6" ht="21" customHeight="1">
      <c r="A1" s="150" t="s">
        <v>28</v>
      </c>
      <c r="B1" s="150"/>
      <c r="C1" s="150"/>
      <c r="D1" s="150"/>
      <c r="E1" s="150"/>
      <c r="F1" s="150"/>
    </row>
    <row r="2" spans="1:6" ht="20.25">
      <c r="A2" s="150" t="s">
        <v>29</v>
      </c>
      <c r="B2" s="150"/>
      <c r="C2" s="150"/>
      <c r="D2" s="150"/>
      <c r="E2" s="150"/>
      <c r="F2" s="150"/>
    </row>
    <row r="3" spans="1:6" ht="15.75">
      <c r="A3" s="148" t="s">
        <v>140</v>
      </c>
      <c r="B3" s="148"/>
      <c r="C3" s="148"/>
      <c r="D3" s="148"/>
      <c r="E3" s="148"/>
      <c r="F3" s="148"/>
    </row>
    <row r="4" spans="1:6" ht="15.75">
      <c r="A4" s="148" t="s">
        <v>141</v>
      </c>
      <c r="B4" s="148"/>
      <c r="C4" s="148"/>
      <c r="D4" s="148"/>
      <c r="E4" s="148"/>
      <c r="F4" s="148"/>
    </row>
    <row r="5" spans="1:6" ht="12.75">
      <c r="A5" s="87" t="s">
        <v>142</v>
      </c>
      <c r="B5" s="87"/>
      <c r="C5" s="87"/>
      <c r="D5" s="87"/>
      <c r="E5" s="87"/>
      <c r="F5" s="87"/>
    </row>
    <row r="6" spans="1:6" ht="15.75">
      <c r="A6" s="148" t="s">
        <v>178</v>
      </c>
      <c r="B6" s="153"/>
      <c r="C6" s="153"/>
      <c r="D6" s="153"/>
      <c r="E6" s="153"/>
      <c r="F6" s="153"/>
    </row>
    <row r="7" spans="1:6" ht="12.75">
      <c r="A7" s="87" t="s">
        <v>143</v>
      </c>
      <c r="B7" s="87"/>
      <c r="C7" s="87"/>
      <c r="D7" s="87"/>
      <c r="E7" s="87"/>
      <c r="F7" s="87"/>
    </row>
    <row r="8" spans="1:6" ht="12.75">
      <c r="A8" s="87" t="s">
        <v>144</v>
      </c>
      <c r="B8" s="87"/>
      <c r="C8" s="87"/>
      <c r="D8" s="87"/>
      <c r="E8" s="87"/>
      <c r="F8" s="87"/>
    </row>
    <row r="9" spans="1:6" ht="15.75">
      <c r="A9" s="154" t="s">
        <v>145</v>
      </c>
      <c r="B9" s="154"/>
      <c r="C9" s="154"/>
      <c r="D9" s="154"/>
      <c r="E9" s="154"/>
      <c r="F9" s="154"/>
    </row>
    <row r="10" spans="1:6" ht="12.75">
      <c r="A10" s="87" t="s">
        <v>0</v>
      </c>
      <c r="B10" s="87"/>
      <c r="C10" s="87"/>
      <c r="D10" s="87"/>
      <c r="E10" s="87"/>
      <c r="F10" s="87"/>
    </row>
    <row r="11" spans="1:6" ht="15.75">
      <c r="A11" s="148" t="s">
        <v>5</v>
      </c>
      <c r="B11" s="148"/>
      <c r="C11" s="148"/>
      <c r="D11" s="148"/>
      <c r="E11" s="148"/>
      <c r="F11" s="148"/>
    </row>
    <row r="12" spans="1:6" ht="12.75">
      <c r="A12" s="87" t="s">
        <v>146</v>
      </c>
      <c r="B12" s="87"/>
      <c r="C12" s="87"/>
      <c r="D12" s="87"/>
      <c r="E12" s="87"/>
      <c r="F12" s="87"/>
    </row>
    <row r="13" spans="1:6" ht="12.75">
      <c r="A13" s="87" t="s">
        <v>147</v>
      </c>
      <c r="B13" s="87"/>
      <c r="C13" s="87"/>
      <c r="D13" s="87"/>
      <c r="E13" s="87"/>
      <c r="F13" s="87"/>
    </row>
    <row r="14" spans="1:6" ht="15.75">
      <c r="A14" s="148" t="s">
        <v>149</v>
      </c>
      <c r="B14" s="148"/>
      <c r="C14" s="148"/>
      <c r="D14" s="148"/>
      <c r="E14" s="148"/>
      <c r="F14" s="148"/>
    </row>
    <row r="15" spans="1:6" ht="12.75">
      <c r="A15" s="87" t="s">
        <v>148</v>
      </c>
      <c r="B15" s="87"/>
      <c r="C15" s="87"/>
      <c r="D15" s="87"/>
      <c r="E15" s="87"/>
      <c r="F15" s="87"/>
    </row>
    <row r="16" spans="1:6" ht="11.25" customHeight="1">
      <c r="A16" s="2"/>
      <c r="B16" s="2"/>
      <c r="C16" s="2"/>
      <c r="D16" s="2"/>
      <c r="E16" s="2"/>
      <c r="F16" s="30"/>
    </row>
    <row r="17" spans="1:6" ht="12" customHeight="1">
      <c r="A17" s="3"/>
      <c r="B17" s="3"/>
      <c r="C17" s="3"/>
      <c r="D17" s="3"/>
      <c r="E17" s="3"/>
      <c r="F17" s="31" t="s">
        <v>22</v>
      </c>
    </row>
    <row r="18" spans="1:8" ht="39.75" customHeight="1">
      <c r="A18" s="88" t="s">
        <v>30</v>
      </c>
      <c r="B18" s="89"/>
      <c r="C18" s="90"/>
      <c r="D18" s="65" t="s">
        <v>4</v>
      </c>
      <c r="E18" s="66"/>
      <c r="F18" s="32" t="s">
        <v>31</v>
      </c>
      <c r="G18" s="61" t="s">
        <v>32</v>
      </c>
      <c r="H18" s="68"/>
    </row>
    <row r="19" spans="1:7" ht="12.75">
      <c r="A19" s="144">
        <v>1</v>
      </c>
      <c r="B19" s="64"/>
      <c r="C19" s="145"/>
      <c r="D19" s="144">
        <v>2</v>
      </c>
      <c r="E19" s="145"/>
      <c r="F19" s="5">
        <v>3</v>
      </c>
      <c r="G19" s="5">
        <v>4</v>
      </c>
    </row>
    <row r="20" spans="1:7" ht="18" customHeight="1">
      <c r="A20" s="141" t="s">
        <v>33</v>
      </c>
      <c r="B20" s="142"/>
      <c r="C20" s="143"/>
      <c r="D20" s="146" t="s">
        <v>6</v>
      </c>
      <c r="E20" s="147"/>
      <c r="F20" s="33">
        <v>43947.72</v>
      </c>
      <c r="G20" s="130">
        <v>61277.01</v>
      </c>
    </row>
    <row r="21" spans="1:7" ht="18" customHeight="1">
      <c r="A21" s="141" t="s">
        <v>34</v>
      </c>
      <c r="B21" s="142"/>
      <c r="C21" s="143"/>
      <c r="D21" s="146" t="s">
        <v>7</v>
      </c>
      <c r="E21" s="147"/>
      <c r="F21" s="33">
        <v>41558.32</v>
      </c>
      <c r="G21" s="130">
        <v>49014.46</v>
      </c>
    </row>
    <row r="22" spans="1:7" ht="18" customHeight="1">
      <c r="A22" s="138" t="s">
        <v>35</v>
      </c>
      <c r="B22" s="139"/>
      <c r="C22" s="140"/>
      <c r="D22" s="146" t="s">
        <v>8</v>
      </c>
      <c r="E22" s="147"/>
      <c r="F22" s="33">
        <v>2389.4</v>
      </c>
      <c r="G22" s="130">
        <v>12262.55</v>
      </c>
    </row>
    <row r="23" spans="1:7" ht="18" customHeight="1">
      <c r="A23" s="138" t="s">
        <v>36</v>
      </c>
      <c r="B23" s="139"/>
      <c r="C23" s="140"/>
      <c r="D23" s="146" t="s">
        <v>11</v>
      </c>
      <c r="E23" s="147"/>
      <c r="F23" s="33">
        <v>0</v>
      </c>
      <c r="G23" s="130">
        <v>0</v>
      </c>
    </row>
    <row r="24" spans="1:7" ht="18" customHeight="1">
      <c r="A24" s="138" t="s">
        <v>37</v>
      </c>
      <c r="B24" s="139"/>
      <c r="C24" s="140"/>
      <c r="D24" s="146"/>
      <c r="E24" s="147"/>
      <c r="F24" s="33"/>
      <c r="G24" s="130"/>
    </row>
    <row r="25" spans="1:7" ht="18" customHeight="1">
      <c r="A25" s="138" t="s">
        <v>38</v>
      </c>
      <c r="B25" s="139"/>
      <c r="C25" s="140"/>
      <c r="D25" s="146" t="s">
        <v>13</v>
      </c>
      <c r="E25" s="147"/>
      <c r="F25" s="33">
        <v>0</v>
      </c>
      <c r="G25" s="130">
        <v>0</v>
      </c>
    </row>
    <row r="26" spans="1:10" ht="18" customHeight="1">
      <c r="A26" s="138" t="s">
        <v>40</v>
      </c>
      <c r="B26" s="139"/>
      <c r="C26" s="140"/>
      <c r="D26" s="146" t="s">
        <v>14</v>
      </c>
      <c r="E26" s="147"/>
      <c r="F26" s="33">
        <v>0</v>
      </c>
      <c r="G26" s="130">
        <v>0</v>
      </c>
      <c r="J26" s="135"/>
    </row>
    <row r="27" spans="1:7" ht="18" customHeight="1">
      <c r="A27" s="138" t="s">
        <v>37</v>
      </c>
      <c r="B27" s="139"/>
      <c r="C27" s="140"/>
      <c r="D27" s="146"/>
      <c r="E27" s="147"/>
      <c r="F27" s="33"/>
      <c r="G27" s="130"/>
    </row>
    <row r="28" spans="1:7" ht="17.25" customHeight="1">
      <c r="A28" s="141" t="s">
        <v>39</v>
      </c>
      <c r="B28" s="142"/>
      <c r="C28" s="143">
        <v>0</v>
      </c>
      <c r="D28" s="146" t="s">
        <v>15</v>
      </c>
      <c r="E28" s="147"/>
      <c r="F28" s="34">
        <v>0</v>
      </c>
      <c r="G28" s="131">
        <v>0</v>
      </c>
    </row>
    <row r="29" spans="1:7" ht="15.75" customHeight="1">
      <c r="A29" s="138" t="s">
        <v>41</v>
      </c>
      <c r="B29" s="139"/>
      <c r="C29" s="140">
        <v>0</v>
      </c>
      <c r="D29" s="146" t="s">
        <v>16</v>
      </c>
      <c r="E29" s="147"/>
      <c r="F29" s="34">
        <v>0</v>
      </c>
      <c r="G29" s="131">
        <v>0</v>
      </c>
    </row>
    <row r="30" spans="1:7" ht="16.5" customHeight="1">
      <c r="A30" s="141" t="s">
        <v>42</v>
      </c>
      <c r="B30" s="142"/>
      <c r="C30" s="143">
        <v>0</v>
      </c>
      <c r="D30" s="146" t="s">
        <v>17</v>
      </c>
      <c r="E30" s="147">
        <v>0</v>
      </c>
      <c r="F30" s="34">
        <v>0</v>
      </c>
      <c r="G30" s="131">
        <v>0</v>
      </c>
    </row>
    <row r="31" spans="1:9" ht="16.5" customHeight="1">
      <c r="A31" s="141" t="s">
        <v>43</v>
      </c>
      <c r="B31" s="142"/>
      <c r="C31" s="143">
        <v>0</v>
      </c>
      <c r="D31" s="146" t="s">
        <v>18</v>
      </c>
      <c r="E31" s="147"/>
      <c r="F31" s="34">
        <v>0</v>
      </c>
      <c r="G31" s="131">
        <v>0</v>
      </c>
      <c r="I31" s="135"/>
    </row>
    <row r="32" spans="1:7" ht="16.5" customHeight="1">
      <c r="A32" s="138" t="s">
        <v>44</v>
      </c>
      <c r="B32" s="139"/>
      <c r="C32" s="140">
        <v>0</v>
      </c>
      <c r="D32" s="146" t="s">
        <v>24</v>
      </c>
      <c r="E32" s="147"/>
      <c r="F32" s="33">
        <v>443.81</v>
      </c>
      <c r="G32" s="131">
        <v>256.4</v>
      </c>
    </row>
    <row r="33" spans="1:7" ht="16.5" customHeight="1">
      <c r="A33" s="138" t="s">
        <v>45</v>
      </c>
      <c r="B33" s="139"/>
      <c r="C33" s="140"/>
      <c r="D33" s="146" t="s">
        <v>25</v>
      </c>
      <c r="E33" s="147"/>
      <c r="F33" s="33">
        <v>0</v>
      </c>
      <c r="G33" s="131">
        <v>0</v>
      </c>
    </row>
    <row r="34" spans="1:7" ht="16.5" customHeight="1">
      <c r="A34" s="10" t="s">
        <v>46</v>
      </c>
      <c r="B34" s="11"/>
      <c r="C34" s="21"/>
      <c r="D34" s="146" t="s">
        <v>26</v>
      </c>
      <c r="E34" s="147"/>
      <c r="F34" s="33">
        <v>0</v>
      </c>
      <c r="G34" s="131">
        <v>0</v>
      </c>
    </row>
    <row r="35" spans="1:7" ht="16.5" customHeight="1">
      <c r="A35" s="138" t="s">
        <v>47</v>
      </c>
      <c r="B35" s="139"/>
      <c r="C35" s="140"/>
      <c r="D35" s="146" t="s">
        <v>27</v>
      </c>
      <c r="E35" s="147"/>
      <c r="F35" s="33">
        <v>-8677.21</v>
      </c>
      <c r="G35" s="131">
        <v>-11867.78</v>
      </c>
    </row>
    <row r="36" spans="1:7" ht="16.5" customHeight="1">
      <c r="A36" s="141" t="s">
        <v>48</v>
      </c>
      <c r="B36" s="142"/>
      <c r="C36" s="143">
        <v>0</v>
      </c>
      <c r="D36" s="146"/>
      <c r="E36" s="147"/>
      <c r="F36" s="33"/>
      <c r="G36" s="131"/>
    </row>
    <row r="37" spans="1:7" ht="16.5" customHeight="1">
      <c r="A37" s="6" t="s">
        <v>1</v>
      </c>
      <c r="B37" s="7"/>
      <c r="C37" s="25"/>
      <c r="D37" s="8"/>
      <c r="E37" s="9"/>
      <c r="F37" s="33"/>
      <c r="G37" s="131"/>
    </row>
    <row r="38" spans="1:7" ht="16.5" customHeight="1">
      <c r="A38" s="138" t="s">
        <v>9</v>
      </c>
      <c r="B38" s="139"/>
      <c r="C38" s="140"/>
      <c r="D38" s="146" t="s">
        <v>49</v>
      </c>
      <c r="E38" s="147"/>
      <c r="F38" s="33">
        <v>-8677.21</v>
      </c>
      <c r="G38" s="130">
        <v>-11867.78</v>
      </c>
    </row>
    <row r="39" spans="1:9" ht="16.5" customHeight="1">
      <c r="A39" s="54" t="s">
        <v>132</v>
      </c>
      <c r="B39" s="58"/>
      <c r="C39" s="59" t="s">
        <v>154</v>
      </c>
      <c r="D39" s="146" t="s">
        <v>119</v>
      </c>
      <c r="E39" s="149"/>
      <c r="F39" s="4">
        <v>-518.41</v>
      </c>
      <c r="G39" s="131"/>
      <c r="I39" s="135"/>
    </row>
    <row r="40" spans="1:9" ht="16.5" customHeight="1">
      <c r="A40" s="54" t="s">
        <v>168</v>
      </c>
      <c r="B40" s="58"/>
      <c r="C40" s="59" t="s">
        <v>127</v>
      </c>
      <c r="D40" s="146" t="s">
        <v>120</v>
      </c>
      <c r="E40" s="149"/>
      <c r="F40" s="4">
        <v>-1191.62</v>
      </c>
      <c r="G40" s="131"/>
      <c r="I40" s="135"/>
    </row>
    <row r="41" spans="1:9" ht="16.5" customHeight="1">
      <c r="A41" s="54" t="s">
        <v>177</v>
      </c>
      <c r="B41" s="58"/>
      <c r="C41" s="59" t="s">
        <v>118</v>
      </c>
      <c r="D41" s="146" t="s">
        <v>121</v>
      </c>
      <c r="E41" s="149"/>
      <c r="F41" s="4">
        <v>2191.67</v>
      </c>
      <c r="G41" s="131"/>
      <c r="I41" s="135"/>
    </row>
    <row r="42" spans="1:9" ht="16.5" customHeight="1">
      <c r="A42" s="54" t="s">
        <v>169</v>
      </c>
      <c r="B42" s="58"/>
      <c r="C42" s="59" t="s">
        <v>170</v>
      </c>
      <c r="D42" s="146" t="s">
        <v>122</v>
      </c>
      <c r="E42" s="149"/>
      <c r="F42" s="4">
        <v>486.83</v>
      </c>
      <c r="G42" s="131"/>
      <c r="I42" s="135"/>
    </row>
    <row r="43" spans="1:9" ht="16.5" customHeight="1">
      <c r="A43" s="54" t="s">
        <v>171</v>
      </c>
      <c r="B43" s="58"/>
      <c r="C43" s="59" t="s">
        <v>166</v>
      </c>
      <c r="D43" s="146" t="s">
        <v>123</v>
      </c>
      <c r="E43" s="149"/>
      <c r="F43" s="4">
        <v>1199.48</v>
      </c>
      <c r="G43" s="131"/>
      <c r="I43" s="135"/>
    </row>
    <row r="44" spans="1:9" ht="16.5" customHeight="1">
      <c r="A44" s="54" t="s">
        <v>172</v>
      </c>
      <c r="B44" s="58"/>
      <c r="C44" s="59" t="s">
        <v>155</v>
      </c>
      <c r="D44" s="146" t="s">
        <v>167</v>
      </c>
      <c r="E44" s="149"/>
      <c r="F44" s="4">
        <v>-4448.9</v>
      </c>
      <c r="G44" s="131"/>
      <c r="I44" s="135"/>
    </row>
    <row r="45" spans="1:9" ht="16.5" customHeight="1">
      <c r="A45" s="54" t="s">
        <v>153</v>
      </c>
      <c r="B45" s="58"/>
      <c r="C45" s="59" t="s">
        <v>173</v>
      </c>
      <c r="D45" s="146" t="s">
        <v>174</v>
      </c>
      <c r="E45" s="149"/>
      <c r="F45" s="4">
        <v>-221.72</v>
      </c>
      <c r="G45" s="131"/>
      <c r="I45" s="135"/>
    </row>
    <row r="46" spans="1:7" ht="16.5" customHeight="1">
      <c r="A46" s="138" t="s">
        <v>10</v>
      </c>
      <c r="B46" s="139"/>
      <c r="C46" s="140"/>
      <c r="D46" s="146" t="s">
        <v>50</v>
      </c>
      <c r="E46" s="147"/>
      <c r="F46" s="33">
        <v>0</v>
      </c>
      <c r="G46" s="131">
        <v>0</v>
      </c>
    </row>
    <row r="47" spans="1:7" ht="18" customHeight="1">
      <c r="A47" s="138" t="s">
        <v>52</v>
      </c>
      <c r="B47" s="139"/>
      <c r="C47" s="140"/>
      <c r="D47" s="146" t="s">
        <v>51</v>
      </c>
      <c r="E47" s="147"/>
      <c r="F47" s="33">
        <v>0</v>
      </c>
      <c r="G47" s="131">
        <v>0</v>
      </c>
    </row>
    <row r="48" spans="1:7" ht="16.5" customHeight="1">
      <c r="A48" s="138" t="s">
        <v>53</v>
      </c>
      <c r="B48" s="139"/>
      <c r="C48" s="140"/>
      <c r="D48" s="146"/>
      <c r="E48" s="147"/>
      <c r="F48" s="33"/>
      <c r="G48" s="131"/>
    </row>
    <row r="49" spans="1:7" ht="16.5" customHeight="1">
      <c r="A49" s="141" t="s">
        <v>48</v>
      </c>
      <c r="B49" s="142"/>
      <c r="C49" s="143">
        <v>0</v>
      </c>
      <c r="D49" s="146" t="s">
        <v>54</v>
      </c>
      <c r="E49" s="147">
        <v>0</v>
      </c>
      <c r="F49" s="33">
        <v>0</v>
      </c>
      <c r="G49" s="131">
        <v>0</v>
      </c>
    </row>
    <row r="50" spans="1:7" ht="16.5" customHeight="1">
      <c r="A50" s="6" t="s">
        <v>1</v>
      </c>
      <c r="B50" s="7"/>
      <c r="C50" s="25"/>
      <c r="D50" s="146"/>
      <c r="E50" s="147"/>
      <c r="F50" s="33"/>
      <c r="G50" s="131"/>
    </row>
    <row r="51" spans="1:7" ht="16.5" customHeight="1">
      <c r="A51" s="138" t="s">
        <v>9</v>
      </c>
      <c r="B51" s="139"/>
      <c r="C51" s="140"/>
      <c r="D51" s="146" t="s">
        <v>55</v>
      </c>
      <c r="E51" s="147"/>
      <c r="F51" s="33">
        <v>0</v>
      </c>
      <c r="G51" s="131">
        <v>0</v>
      </c>
    </row>
    <row r="52" spans="1:7" ht="16.5" customHeight="1">
      <c r="A52" s="138" t="s">
        <v>10</v>
      </c>
      <c r="B52" s="139"/>
      <c r="C52" s="140"/>
      <c r="D52" s="146" t="s">
        <v>56</v>
      </c>
      <c r="E52" s="147"/>
      <c r="F52" s="33">
        <v>0</v>
      </c>
      <c r="G52" s="131">
        <v>0</v>
      </c>
    </row>
    <row r="53" spans="1:7" ht="16.5" customHeight="1">
      <c r="A53" s="10" t="s">
        <v>12</v>
      </c>
      <c r="B53" s="11"/>
      <c r="C53" s="21"/>
      <c r="D53" s="146" t="s">
        <v>57</v>
      </c>
      <c r="E53" s="147"/>
      <c r="F53" s="33">
        <v>0</v>
      </c>
      <c r="G53" s="131">
        <v>0</v>
      </c>
    </row>
    <row r="54" spans="1:7" ht="16.5" customHeight="1">
      <c r="A54" s="138" t="s">
        <v>23</v>
      </c>
      <c r="B54" s="139"/>
      <c r="C54" s="140"/>
      <c r="D54" s="146" t="s">
        <v>58</v>
      </c>
      <c r="E54" s="147"/>
      <c r="F54" s="33">
        <v>0</v>
      </c>
      <c r="G54" s="131">
        <v>0</v>
      </c>
    </row>
    <row r="55" spans="1:7" ht="16.5" customHeight="1">
      <c r="A55" s="10" t="s">
        <v>97</v>
      </c>
      <c r="B55" s="11"/>
      <c r="C55" s="21"/>
      <c r="D55" s="146" t="s">
        <v>60</v>
      </c>
      <c r="E55" s="147"/>
      <c r="F55" s="33">
        <v>0</v>
      </c>
      <c r="G55" s="131">
        <v>0</v>
      </c>
    </row>
    <row r="56" spans="1:7" ht="16.5" customHeight="1">
      <c r="A56" s="10" t="s">
        <v>59</v>
      </c>
      <c r="B56" s="11"/>
      <c r="C56" s="21"/>
      <c r="D56" s="146"/>
      <c r="E56" s="147"/>
      <c r="F56" s="33"/>
      <c r="G56" s="131"/>
    </row>
    <row r="57" spans="1:7" ht="16.5" customHeight="1">
      <c r="A57" s="10" t="s">
        <v>61</v>
      </c>
      <c r="B57" s="11"/>
      <c r="C57" s="21"/>
      <c r="D57" s="146" t="s">
        <v>63</v>
      </c>
      <c r="E57" s="147"/>
      <c r="F57" s="33">
        <v>1354.23</v>
      </c>
      <c r="G57" s="131">
        <v>1571.71</v>
      </c>
    </row>
    <row r="58" spans="1:7" ht="16.5" customHeight="1">
      <c r="A58" s="10" t="s">
        <v>62</v>
      </c>
      <c r="B58" s="11"/>
      <c r="C58" s="21"/>
      <c r="D58" s="146"/>
      <c r="E58" s="147"/>
      <c r="F58" s="33"/>
      <c r="G58" s="131"/>
    </row>
    <row r="59" spans="1:7" ht="16.5" customHeight="1">
      <c r="A59" s="10" t="s">
        <v>65</v>
      </c>
      <c r="B59" s="11"/>
      <c r="C59" s="21"/>
      <c r="D59" s="146" t="s">
        <v>64</v>
      </c>
      <c r="E59" s="147"/>
      <c r="F59" s="33">
        <v>1260.67</v>
      </c>
      <c r="G59" s="131">
        <v>1448.6</v>
      </c>
    </row>
    <row r="60" spans="1:9" ht="16.5" customHeight="1">
      <c r="A60" s="10" t="s">
        <v>66</v>
      </c>
      <c r="B60" s="11"/>
      <c r="C60" s="21"/>
      <c r="D60" s="146" t="s">
        <v>67</v>
      </c>
      <c r="E60" s="147"/>
      <c r="F60" s="33">
        <v>969.13</v>
      </c>
      <c r="G60" s="131">
        <v>241.27</v>
      </c>
      <c r="I60" s="135"/>
    </row>
    <row r="61" spans="1:7" ht="16.5" customHeight="1">
      <c r="A61" s="10" t="s">
        <v>78</v>
      </c>
      <c r="B61" s="11"/>
      <c r="C61" s="21"/>
      <c r="D61" s="146" t="s">
        <v>68</v>
      </c>
      <c r="E61" s="147"/>
      <c r="F61" s="34">
        <v>0</v>
      </c>
      <c r="G61" s="131">
        <v>0</v>
      </c>
    </row>
    <row r="62" spans="1:9" ht="16.5" customHeight="1">
      <c r="A62" s="10" t="s">
        <v>69</v>
      </c>
      <c r="B62" s="11"/>
      <c r="C62" s="21"/>
      <c r="D62" s="146" t="s">
        <v>19</v>
      </c>
      <c r="E62" s="147"/>
      <c r="F62" s="34">
        <v>40158.35</v>
      </c>
      <c r="G62" s="131">
        <v>39785.04</v>
      </c>
      <c r="H62" s="134"/>
      <c r="I62" s="135"/>
    </row>
    <row r="63" spans="1:7" ht="16.5" customHeight="1">
      <c r="A63" s="10" t="s">
        <v>79</v>
      </c>
      <c r="B63" s="11"/>
      <c r="C63" s="21"/>
      <c r="D63" s="8"/>
      <c r="E63" s="9"/>
      <c r="F63" s="34"/>
      <c r="G63" s="131"/>
    </row>
    <row r="64" spans="1:7" ht="16.5" customHeight="1">
      <c r="A64" s="10" t="s">
        <v>70</v>
      </c>
      <c r="B64" s="11"/>
      <c r="C64" s="21"/>
      <c r="D64" s="146" t="s">
        <v>20</v>
      </c>
      <c r="E64" s="147"/>
      <c r="F64" s="34">
        <v>36917.81</v>
      </c>
      <c r="G64" s="131">
        <v>52510.86</v>
      </c>
    </row>
    <row r="65" spans="1:7" ht="16.5" customHeight="1">
      <c r="A65" s="10" t="s">
        <v>71</v>
      </c>
      <c r="B65" s="11"/>
      <c r="C65" s="21"/>
      <c r="D65" s="146"/>
      <c r="E65" s="147"/>
      <c r="F65" s="34"/>
      <c r="G65" s="131"/>
    </row>
    <row r="66" spans="1:10" ht="16.5" customHeight="1">
      <c r="A66" s="13" t="s">
        <v>72</v>
      </c>
      <c r="B66" s="14"/>
      <c r="C66" s="22"/>
      <c r="D66" s="146" t="s">
        <v>21</v>
      </c>
      <c r="E66" s="147"/>
      <c r="F66" s="42">
        <v>-2988.56</v>
      </c>
      <c r="G66" s="132">
        <v>-13405.09</v>
      </c>
      <c r="I66" s="135"/>
      <c r="J66" s="135"/>
    </row>
    <row r="67" spans="1:7" ht="16.5" customHeight="1">
      <c r="A67" s="13" t="s">
        <v>73</v>
      </c>
      <c r="B67" s="14"/>
      <c r="C67" s="22"/>
      <c r="D67" s="8"/>
      <c r="E67" s="9"/>
      <c r="F67" s="29"/>
      <c r="G67" s="132"/>
    </row>
    <row r="68" spans="1:7" ht="16.5" customHeight="1">
      <c r="A68" s="15" t="s">
        <v>74</v>
      </c>
      <c r="B68" s="16"/>
      <c r="C68" s="23"/>
      <c r="D68" s="151"/>
      <c r="E68" s="152"/>
      <c r="F68" s="35"/>
      <c r="G68" s="133"/>
    </row>
    <row r="69" spans="1:5" ht="12.75">
      <c r="A69" s="4" t="s">
        <v>2</v>
      </c>
      <c r="D69" s="147"/>
      <c r="E69" s="147"/>
    </row>
    <row r="70" spans="3:6" ht="12.75">
      <c r="C70" s="17"/>
      <c r="D70" s="17"/>
      <c r="F70" s="37"/>
    </row>
    <row r="71" spans="1:6" ht="12.75">
      <c r="A71" s="18" t="s">
        <v>116</v>
      </c>
      <c r="B71" s="18"/>
      <c r="C71" s="24" t="s">
        <v>75</v>
      </c>
      <c r="E71" s="17" t="s">
        <v>165</v>
      </c>
      <c r="F71" s="17"/>
    </row>
    <row r="72" spans="3:8" ht="12.75">
      <c r="C72" s="19" t="s">
        <v>76</v>
      </c>
      <c r="D72" s="17"/>
      <c r="F72" s="37"/>
      <c r="G72" s="62"/>
      <c r="H72" s="69"/>
    </row>
    <row r="73" spans="3:8" ht="12.75">
      <c r="C73" s="19"/>
      <c r="D73" s="17"/>
      <c r="F73" s="37"/>
      <c r="G73" s="62"/>
      <c r="H73" s="69"/>
    </row>
    <row r="74" spans="3:8" ht="12.75">
      <c r="C74" s="17"/>
      <c r="D74" s="17"/>
      <c r="F74" s="37"/>
      <c r="G74" s="63"/>
      <c r="H74" s="69"/>
    </row>
    <row r="75" spans="1:8" ht="12.75">
      <c r="A75" s="67" t="s">
        <v>77</v>
      </c>
      <c r="B75" s="67"/>
      <c r="C75" s="24" t="s">
        <v>75</v>
      </c>
      <c r="D75" s="17"/>
      <c r="E75" s="17" t="s">
        <v>3</v>
      </c>
      <c r="F75" s="37"/>
      <c r="G75" s="62"/>
      <c r="H75" s="69"/>
    </row>
    <row r="76" spans="1:8" ht="12.75">
      <c r="A76" s="18"/>
      <c r="B76" s="18"/>
      <c r="C76" s="19" t="s">
        <v>76</v>
      </c>
      <c r="D76" s="17"/>
      <c r="F76" s="37"/>
      <c r="G76" s="62"/>
      <c r="H76" s="69"/>
    </row>
    <row r="78" spans="1:8" ht="12.75">
      <c r="A78" s="17"/>
      <c r="B78" s="17"/>
      <c r="C78" s="17"/>
      <c r="D78" s="17"/>
      <c r="E78" s="17"/>
      <c r="F78" s="37"/>
      <c r="G78" s="17"/>
      <c r="H78" s="135"/>
    </row>
    <row r="79" spans="1:8" ht="12.75">
      <c r="A79" s="17"/>
      <c r="B79" s="17"/>
      <c r="C79" s="17"/>
      <c r="D79" s="17"/>
      <c r="E79" s="17"/>
      <c r="F79" s="37"/>
      <c r="G79" s="17"/>
      <c r="H79" s="135"/>
    </row>
    <row r="80" spans="1:8" ht="12.75">
      <c r="A80" s="17"/>
      <c r="B80" s="17"/>
      <c r="C80" s="17"/>
      <c r="D80" s="136"/>
      <c r="E80" s="17"/>
      <c r="F80" s="137"/>
      <c r="G80" s="135"/>
      <c r="H80" s="135"/>
    </row>
    <row r="81" spans="4:8" s="17" customFormat="1" ht="12.75">
      <c r="D81" s="136"/>
      <c r="F81" s="137"/>
      <c r="H81" s="135"/>
    </row>
    <row r="82" spans="6:8" s="17" customFormat="1" ht="12.75">
      <c r="F82" s="37"/>
      <c r="G82" s="37"/>
      <c r="H82" s="135"/>
    </row>
    <row r="83" spans="6:8" s="17" customFormat="1" ht="12.75">
      <c r="F83" s="37"/>
      <c r="H83" s="135"/>
    </row>
    <row r="84" spans="6:8" s="17" customFormat="1" ht="19.5" customHeight="1">
      <c r="F84" s="37"/>
      <c r="G84" s="37"/>
      <c r="H84" s="135"/>
    </row>
    <row r="85" spans="6:8" s="17" customFormat="1" ht="12.75">
      <c r="F85" s="37"/>
      <c r="H85" s="135"/>
    </row>
    <row r="86" spans="6:8" s="17" customFormat="1" ht="12.75">
      <c r="F86" s="37"/>
      <c r="H86" s="135"/>
    </row>
    <row r="87" spans="6:8" s="17" customFormat="1" ht="12.75">
      <c r="F87" s="37"/>
      <c r="H87" s="135"/>
    </row>
    <row r="88" spans="6:8" s="17" customFormat="1" ht="12.75">
      <c r="F88" s="37"/>
      <c r="H88" s="135"/>
    </row>
    <row r="89" spans="6:8" s="17" customFormat="1" ht="12.75">
      <c r="F89" s="37"/>
      <c r="H89" s="135"/>
    </row>
    <row r="90" spans="6:8" s="17" customFormat="1" ht="12.75">
      <c r="F90" s="37"/>
      <c r="H90" s="135"/>
    </row>
    <row r="91" spans="6:8" s="17" customFormat="1" ht="12.75">
      <c r="F91" s="37"/>
      <c r="H91" s="135"/>
    </row>
    <row r="92" spans="6:8" s="17" customFormat="1" ht="12.75">
      <c r="F92" s="37"/>
      <c r="H92" s="135"/>
    </row>
    <row r="93" spans="6:8" s="17" customFormat="1" ht="12.75">
      <c r="F93" s="37"/>
      <c r="H93" s="135"/>
    </row>
    <row r="94" spans="6:8" s="17" customFormat="1" ht="12.75">
      <c r="F94" s="37"/>
      <c r="H94" s="135"/>
    </row>
    <row r="95" spans="6:8" s="17" customFormat="1" ht="12.75">
      <c r="F95" s="37"/>
      <c r="H95" s="135"/>
    </row>
    <row r="96" spans="6:8" s="17" customFormat="1" ht="12.75">
      <c r="F96" s="37"/>
      <c r="H96" s="135"/>
    </row>
    <row r="97" spans="6:8" s="17" customFormat="1" ht="12.75">
      <c r="F97" s="37"/>
      <c r="H97" s="135"/>
    </row>
    <row r="98" spans="6:8" s="17" customFormat="1" ht="12.75">
      <c r="F98" s="37"/>
      <c r="H98" s="135"/>
    </row>
    <row r="99" spans="6:8" s="17" customFormat="1" ht="12.75">
      <c r="F99" s="37"/>
      <c r="H99" s="135"/>
    </row>
    <row r="100" spans="6:8" s="17" customFormat="1" ht="12.75">
      <c r="F100" s="37"/>
      <c r="H100" s="135"/>
    </row>
    <row r="101" spans="6:8" s="17" customFormat="1" ht="12.75">
      <c r="F101" s="37"/>
      <c r="H101" s="135"/>
    </row>
    <row r="102" spans="6:8" s="17" customFormat="1" ht="12.75">
      <c r="F102" s="37"/>
      <c r="H102" s="135"/>
    </row>
    <row r="103" spans="6:8" s="17" customFormat="1" ht="12.75">
      <c r="F103" s="37"/>
      <c r="H103" s="135"/>
    </row>
    <row r="104" spans="6:8" s="17" customFormat="1" ht="12.75">
      <c r="F104" s="37"/>
      <c r="H104" s="135"/>
    </row>
    <row r="105" spans="6:8" s="17" customFormat="1" ht="12.75">
      <c r="F105" s="37"/>
      <c r="H105" s="135"/>
    </row>
    <row r="106" spans="6:8" s="17" customFormat="1" ht="12.75">
      <c r="F106" s="37"/>
      <c r="H106" s="135"/>
    </row>
  </sheetData>
  <mergeCells count="91">
    <mergeCell ref="D45:E45"/>
    <mergeCell ref="A49:C49"/>
    <mergeCell ref="A51:C51"/>
    <mergeCell ref="A21:C21"/>
    <mergeCell ref="A28:C28"/>
    <mergeCell ref="A24:C24"/>
    <mergeCell ref="A25:C25"/>
    <mergeCell ref="A26:C26"/>
    <mergeCell ref="D49:E49"/>
    <mergeCell ref="D50:E50"/>
    <mergeCell ref="A10:F10"/>
    <mergeCell ref="D46:E46"/>
    <mergeCell ref="D38:E38"/>
    <mergeCell ref="A48:C48"/>
    <mergeCell ref="D47:E47"/>
    <mergeCell ref="D48:E48"/>
    <mergeCell ref="A31:C31"/>
    <mergeCell ref="A32:C32"/>
    <mergeCell ref="A35:C35"/>
    <mergeCell ref="D28:E28"/>
    <mergeCell ref="A6:F6"/>
    <mergeCell ref="A7:F7"/>
    <mergeCell ref="A8:F8"/>
    <mergeCell ref="A9:F9"/>
    <mergeCell ref="D51:E51"/>
    <mergeCell ref="D55:E55"/>
    <mergeCell ref="D59:E59"/>
    <mergeCell ref="D58:E58"/>
    <mergeCell ref="D57:E57"/>
    <mergeCell ref="D53:E53"/>
    <mergeCell ref="D56:E56"/>
    <mergeCell ref="D54:E54"/>
    <mergeCell ref="A38:C38"/>
    <mergeCell ref="A46:C46"/>
    <mergeCell ref="A54:C54"/>
    <mergeCell ref="D43:E43"/>
    <mergeCell ref="D39:E39"/>
    <mergeCell ref="D40:E40"/>
    <mergeCell ref="D41:E41"/>
    <mergeCell ref="A52:C52"/>
    <mergeCell ref="D44:E44"/>
    <mergeCell ref="D52:E52"/>
    <mergeCell ref="D65:E65"/>
    <mergeCell ref="D66:E66"/>
    <mergeCell ref="D68:E68"/>
    <mergeCell ref="D60:E60"/>
    <mergeCell ref="D61:E61"/>
    <mergeCell ref="D64:E64"/>
    <mergeCell ref="D62:E62"/>
    <mergeCell ref="D23:E23"/>
    <mergeCell ref="D27:E27"/>
    <mergeCell ref="D33:E33"/>
    <mergeCell ref="D21:E21"/>
    <mergeCell ref="A1:F1"/>
    <mergeCell ref="A3:F3"/>
    <mergeCell ref="A4:F4"/>
    <mergeCell ref="A5:F5"/>
    <mergeCell ref="A2:F2"/>
    <mergeCell ref="D35:E35"/>
    <mergeCell ref="D36:E36"/>
    <mergeCell ref="A30:C30"/>
    <mergeCell ref="A27:C27"/>
    <mergeCell ref="D31:E31"/>
    <mergeCell ref="D32:E32"/>
    <mergeCell ref="D29:E29"/>
    <mergeCell ref="D30:E30"/>
    <mergeCell ref="D34:E34"/>
    <mergeCell ref="A75:B75"/>
    <mergeCell ref="A11:F11"/>
    <mergeCell ref="A15:F15"/>
    <mergeCell ref="A36:C36"/>
    <mergeCell ref="A47:C47"/>
    <mergeCell ref="D69:E69"/>
    <mergeCell ref="A14:F14"/>
    <mergeCell ref="A12:F12"/>
    <mergeCell ref="A33:C33"/>
    <mergeCell ref="D42:E42"/>
    <mergeCell ref="A13:F13"/>
    <mergeCell ref="A18:C18"/>
    <mergeCell ref="A19:C19"/>
    <mergeCell ref="D18:E18"/>
    <mergeCell ref="A22:C22"/>
    <mergeCell ref="A20:C20"/>
    <mergeCell ref="D19:E19"/>
    <mergeCell ref="A29:C29"/>
    <mergeCell ref="A23:C23"/>
    <mergeCell ref="D20:E20"/>
    <mergeCell ref="D22:E22"/>
    <mergeCell ref="D24:E24"/>
    <mergeCell ref="D25:E25"/>
    <mergeCell ref="D26:E26"/>
  </mergeCells>
  <printOptions/>
  <pageMargins left="0.61" right="0.26" top="0.3937007874015748" bottom="0.1968503937007874" header="0.3149606299212598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blagovolina</cp:lastModifiedBy>
  <cp:lastPrinted>2008-07-03T08:18:42Z</cp:lastPrinted>
  <dcterms:created xsi:type="dcterms:W3CDTF">2003-04-25T05:37:48Z</dcterms:created>
  <dcterms:modified xsi:type="dcterms:W3CDTF">2008-07-03T08:18:45Z</dcterms:modified>
  <cp:category/>
  <cp:version/>
  <cp:contentType/>
  <cp:contentStatus/>
</cp:coreProperties>
</file>