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285" windowWidth="15480" windowHeight="8580" activeTab="1"/>
  </bookViews>
  <sheets>
    <sheet name="рабочий лист" sheetId="1" r:id="rId1"/>
    <sheet name="30.09.10" sheetId="2" r:id="rId2"/>
  </sheets>
  <definedNames>
    <definedName name="TABLE" localSheetId="1">'30.09.10'!#REF!</definedName>
    <definedName name="TABLE" localSheetId="0">'рабочий лист'!#REF!</definedName>
    <definedName name="TABLE_10" localSheetId="1">'30.09.10'!#REF!</definedName>
    <definedName name="TABLE_10" localSheetId="0">'рабочий лист'!#REF!</definedName>
    <definedName name="TABLE_11" localSheetId="1">'30.09.10'!#REF!</definedName>
    <definedName name="TABLE_11" localSheetId="0">'рабочий лист'!#REF!</definedName>
    <definedName name="TABLE_12" localSheetId="1">'30.09.10'!#REF!</definedName>
    <definedName name="TABLE_12" localSheetId="0">'рабочий лист'!#REF!</definedName>
    <definedName name="TABLE_13" localSheetId="1">'30.09.10'!#REF!</definedName>
    <definedName name="TABLE_13" localSheetId="0">'рабочий лист'!#REF!</definedName>
    <definedName name="TABLE_14" localSheetId="1">'30.09.10'!#REF!</definedName>
    <definedName name="TABLE_14" localSheetId="0">'рабочий лист'!#REF!</definedName>
    <definedName name="TABLE_15" localSheetId="1">'30.09.10'!#REF!</definedName>
    <definedName name="TABLE_15" localSheetId="0">'рабочий лист'!#REF!</definedName>
    <definedName name="TABLE_16" localSheetId="1">'30.09.10'!#REF!</definedName>
    <definedName name="TABLE_16" localSheetId="0">'рабочий лист'!#REF!</definedName>
    <definedName name="TABLE_17" localSheetId="1">'30.09.10'!#REF!</definedName>
    <definedName name="TABLE_17" localSheetId="0">'рабочий лист'!#REF!</definedName>
    <definedName name="TABLE_18" localSheetId="1">'30.09.10'!#REF!</definedName>
    <definedName name="TABLE_18" localSheetId="0">'рабочий лист'!#REF!</definedName>
    <definedName name="TABLE_19" localSheetId="1">'30.09.10'!#REF!</definedName>
    <definedName name="TABLE_19" localSheetId="0">'рабочий лист'!#REF!</definedName>
    <definedName name="TABLE_2" localSheetId="1">'30.09.10'!#REF!</definedName>
    <definedName name="TABLE_2" localSheetId="0">'рабочий лист'!#REF!</definedName>
    <definedName name="TABLE_20" localSheetId="1">'30.09.10'!#REF!</definedName>
    <definedName name="TABLE_20" localSheetId="0">'рабочий лист'!#REF!</definedName>
    <definedName name="TABLE_21" localSheetId="1">'30.09.10'!#REF!</definedName>
    <definedName name="TABLE_21" localSheetId="0">'рабочий лист'!#REF!</definedName>
    <definedName name="TABLE_3" localSheetId="1">'30.09.10'!#REF!</definedName>
    <definedName name="TABLE_3" localSheetId="0">'рабочий лист'!#REF!</definedName>
    <definedName name="TABLE_4" localSheetId="1">'30.09.10'!#REF!</definedName>
    <definedName name="TABLE_4" localSheetId="0">'рабочий лист'!#REF!</definedName>
    <definedName name="TABLE_5" localSheetId="1">'30.09.10'!#REF!</definedName>
    <definedName name="TABLE_5" localSheetId="0">'рабочий лист'!#REF!</definedName>
    <definedName name="TABLE_6" localSheetId="1">'30.09.10'!#REF!</definedName>
    <definedName name="TABLE_6" localSheetId="0">'рабочий лист'!#REF!</definedName>
    <definedName name="TABLE_7" localSheetId="1">'30.09.10'!#REF!</definedName>
    <definedName name="TABLE_7" localSheetId="0">'рабочий лист'!#REF!</definedName>
    <definedName name="TABLE_8" localSheetId="1">'30.09.10'!#REF!</definedName>
    <definedName name="TABLE_8" localSheetId="0">'рабочий лист'!#REF!</definedName>
    <definedName name="TABLE_9" localSheetId="1">'30.09.10'!#REF!</definedName>
    <definedName name="TABLE_9" localSheetId="0">'рабочий лист'!#REF!</definedName>
  </definedNames>
  <calcPr fullCalcOnLoad="1"/>
</workbook>
</file>

<file path=xl/sharedStrings.xml><?xml version="1.0" encoding="utf-8"?>
<sst xmlns="http://schemas.openxmlformats.org/spreadsheetml/2006/main" count="197" uniqueCount="89">
  <si>
    <t>___________________</t>
  </si>
  <si>
    <t>подпись</t>
  </si>
  <si>
    <t>Код стр.</t>
  </si>
  <si>
    <t>010</t>
  </si>
  <si>
    <t>020</t>
  </si>
  <si>
    <t>030</t>
  </si>
  <si>
    <t>040</t>
  </si>
  <si>
    <t>050</t>
  </si>
  <si>
    <t>060</t>
  </si>
  <si>
    <t>070</t>
  </si>
  <si>
    <t>специализированного депозитария</t>
  </si>
  <si>
    <t>полное фирменное наименование управляющей компании</t>
  </si>
  <si>
    <t>ИНН  7706219982</t>
  </si>
  <si>
    <t>За отчетный квартал</t>
  </si>
  <si>
    <t>_____________________</t>
  </si>
  <si>
    <t>Подпись уполномоченного лица</t>
  </si>
  <si>
    <t>Дата и номер договора доверительного упраления    №   22-03У028  от  08 октября 2003</t>
  </si>
  <si>
    <t>Наименование инвестиционного портфеля             "Консервативный"</t>
  </si>
  <si>
    <t>Форма отчета №3</t>
  </si>
  <si>
    <t>о доходах от инвестирования средств пенсионных накоплений</t>
  </si>
  <si>
    <t>1. Структура доходов и расходов по инвестированию средств пенсионных накоплений</t>
  </si>
  <si>
    <t>Наименование показателя</t>
  </si>
  <si>
    <t>Доход от инвестирования средств пенсионных накоплений, всего</t>
  </si>
  <si>
    <t>В том числе:</t>
  </si>
  <si>
    <t>- финансовый результат от реализации активов</t>
  </si>
  <si>
    <t>011</t>
  </si>
  <si>
    <t>012</t>
  </si>
  <si>
    <t>- дивиденды и проценты (доход) по ценным бумагам</t>
  </si>
  <si>
    <t>- проценты (доход) по банковским депозитам и средствам на счетах в кредитных организациях</t>
  </si>
  <si>
    <t>013</t>
  </si>
  <si>
    <t>- финансовый результат от переоценки активов</t>
  </si>
  <si>
    <t>014</t>
  </si>
  <si>
    <t>- другие виды доходов от операций по инвестированию средств пенсионных накоплений</t>
  </si>
  <si>
    <t>015</t>
  </si>
  <si>
    <t>Удержано средств для возмещения необходимых расходов управляющей компании по инвестированию средств пенсионных накоплений</t>
  </si>
  <si>
    <t>- оплата услуг специализированного депозитария</t>
  </si>
  <si>
    <t>021</t>
  </si>
  <si>
    <t>- оплата услуг профессиональных участников рынка ценных бумаг (брокеров, дилеров, организаторов торговли и т.д.)</t>
  </si>
  <si>
    <t>022</t>
  </si>
  <si>
    <t>- оплата услуг аудитора</t>
  </si>
  <si>
    <t>023</t>
  </si>
  <si>
    <t>024</t>
  </si>
  <si>
    <t>- расходы на обязательное страхование</t>
  </si>
  <si>
    <t>- оплата прочих услуг</t>
  </si>
  <si>
    <t>025</t>
  </si>
  <si>
    <t>Вознаграждение управляющей компании*</t>
  </si>
  <si>
    <t xml:space="preserve">      * Указывается в отчете за 4-ый квартал</t>
  </si>
  <si>
    <t>2. Показатели величин расходов и вознаграждения</t>
  </si>
  <si>
    <t>в том числе переданные :</t>
  </si>
  <si>
    <t>в январе</t>
  </si>
  <si>
    <t>в феврале</t>
  </si>
  <si>
    <t xml:space="preserve">в марте </t>
  </si>
  <si>
    <t>в апреле</t>
  </si>
  <si>
    <t>в мае</t>
  </si>
  <si>
    <t>в июне</t>
  </si>
  <si>
    <t>в июле</t>
  </si>
  <si>
    <t>в августе</t>
  </si>
  <si>
    <t>в сентябре</t>
  </si>
  <si>
    <t>в октябре</t>
  </si>
  <si>
    <t>в ноябре</t>
  </si>
  <si>
    <t>в декабре</t>
  </si>
  <si>
    <t>Экономия/перерасход по возмещению необходимых расходов управляющей компании (строки 030-040)</t>
  </si>
  <si>
    <t>080</t>
  </si>
  <si>
    <t>090</t>
  </si>
  <si>
    <t>в процентах от среднегодовой стоимости чистых активов</t>
  </si>
  <si>
    <t>100</t>
  </si>
  <si>
    <t>Вознаграждение управляющей компании**</t>
  </si>
  <si>
    <t>в процентах к доходу от инвестирования средств пенсионных накоплений</t>
  </si>
  <si>
    <t xml:space="preserve">      * * Указывается в отчете за 4-ый квартал</t>
  </si>
  <si>
    <t>Средняя стоимость чистых активов, без учета вновь переданных средств (руб.)</t>
  </si>
  <si>
    <t>Сумма вновь переданных средств (руб.), итого</t>
  </si>
  <si>
    <t>Предельный размер необходимых расходов управляющей компании по инвестированию средств пенсионных накоплений (руб.)</t>
  </si>
  <si>
    <t>Фактически понесенные расходы управляющей компании по инвестированию средств пенсионных накоплений (руб.)</t>
  </si>
  <si>
    <t>Предельный размер оплаты услуг, оказываемых специализораванным депозитарием (руб.)</t>
  </si>
  <si>
    <t>Фактическая стоимость представленных услуг специализораванным депозитарием (руб.)</t>
  </si>
  <si>
    <t>Экономия/перерасход по оплате услуг специализораванного депозитария (руб.)</t>
  </si>
  <si>
    <t>Доход от инвестирования средств пенсионных накоплений, всего (руб.)</t>
  </si>
  <si>
    <t>И.О. Ф</t>
  </si>
  <si>
    <t xml:space="preserve">Генеральный директор </t>
  </si>
  <si>
    <t>ср.год.СЧА</t>
  </si>
  <si>
    <t>Накопительным итогом с начала года</t>
  </si>
  <si>
    <r>
      <t xml:space="preserve">     </t>
    </r>
    <r>
      <rPr>
        <b/>
        <sz val="12"/>
        <rFont val="Times New Roman"/>
        <family val="1"/>
      </rPr>
      <t>Общество с ограниченной ответственностью "Управляющая компания "АГАНА"</t>
    </r>
  </si>
  <si>
    <t>ИНН/КПП</t>
  </si>
  <si>
    <t>7706219982/770601001</t>
  </si>
  <si>
    <t>О.В. Телипко</t>
  </si>
  <si>
    <t>без учета внесений</t>
  </si>
  <si>
    <t>с учетом внесений</t>
  </si>
  <si>
    <t>ООО "УК "АГАНА"</t>
  </si>
  <si>
    <t>за 3 квартал 2010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</si>
</sst>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</numFmts>
  <fonts count="6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Arial Cyr"/>
      <family val="2"/>
    </font>
    <font>
      <b/>
      <sz val="10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1" xfId="0" applyNumberForma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2" xfId="0" applyBorder="1" applyAlignment="1">
      <alignment vertical="top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wrapText="1"/>
    </xf>
    <xf numFmtId="14" fontId="1" fillId="0" borderId="0" xfId="0" applyNumberFormat="1" applyFont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Fill="1" applyBorder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170" fontId="1" fillId="0" borderId="0" xfId="0" applyNumberFormat="1" applyFont="1" applyAlignment="1">
      <alignment horizontal="center"/>
    </xf>
    <xf numFmtId="170" fontId="3" fillId="0" borderId="0" xfId="0" applyNumberFormat="1" applyFont="1" applyBorder="1" applyAlignment="1">
      <alignment horizontal="left" wrapText="1"/>
    </xf>
    <xf numFmtId="170" fontId="2" fillId="0" borderId="0" xfId="0" applyNumberFormat="1" applyFont="1" applyBorder="1" applyAlignment="1">
      <alignment horizontal="center" wrapText="1"/>
    </xf>
    <xf numFmtId="170" fontId="0" fillId="0" borderId="2" xfId="0" applyNumberFormat="1" applyBorder="1" applyAlignment="1">
      <alignment horizontal="center" vertical="top" wrapText="1"/>
    </xf>
    <xf numFmtId="170" fontId="0" fillId="0" borderId="0" xfId="0" applyNumberFormat="1" applyBorder="1" applyAlignment="1">
      <alignment/>
    </xf>
    <xf numFmtId="170" fontId="0" fillId="0" borderId="2" xfId="0" applyNumberFormat="1" applyBorder="1" applyAlignment="1">
      <alignment vertical="top" wrapText="1"/>
    </xf>
    <xf numFmtId="170" fontId="0" fillId="0" borderId="0" xfId="0" applyNumberFormat="1" applyAlignment="1">
      <alignment/>
    </xf>
    <xf numFmtId="170" fontId="0" fillId="0" borderId="0" xfId="0" applyNumberFormat="1" applyAlignment="1">
      <alignment/>
    </xf>
    <xf numFmtId="3" fontId="0" fillId="0" borderId="3" xfId="0" applyNumberFormat="1" applyBorder="1" applyAlignment="1">
      <alignment horizontal="center"/>
    </xf>
    <xf numFmtId="171" fontId="0" fillId="0" borderId="0" xfId="0" applyNumberFormat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ill="1" applyBorder="1" applyAlignment="1">
      <alignment horizontal="right"/>
    </xf>
    <xf numFmtId="4" fontId="0" fillId="0" borderId="4" xfId="0" applyNumberFormat="1" applyBorder="1" applyAlignment="1">
      <alignment/>
    </xf>
    <xf numFmtId="4" fontId="5" fillId="0" borderId="5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0" fillId="0" borderId="5" xfId="0" applyNumberFormat="1" applyBorder="1" applyAlignment="1">
      <alignment/>
    </xf>
    <xf numFmtId="4" fontId="0" fillId="0" borderId="5" xfId="0" applyNumberFormat="1" applyFill="1" applyBorder="1" applyAlignment="1">
      <alignment/>
    </xf>
    <xf numFmtId="4" fontId="5" fillId="0" borderId="1" xfId="0" applyNumberFormat="1" applyFont="1" applyBorder="1" applyAlignment="1">
      <alignment/>
    </xf>
    <xf numFmtId="4" fontId="0" fillId="0" borderId="6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171" fontId="0" fillId="0" borderId="1" xfId="0" applyNumberFormat="1" applyBorder="1" applyAlignment="1">
      <alignment/>
    </xf>
    <xf numFmtId="171" fontId="0" fillId="0" borderId="0" xfId="0" applyNumberFormat="1" applyAlignment="1">
      <alignment/>
    </xf>
    <xf numFmtId="14" fontId="0" fillId="2" borderId="0" xfId="0" applyNumberFormat="1" applyFill="1" applyAlignment="1">
      <alignment/>
    </xf>
    <xf numFmtId="14" fontId="0" fillId="2" borderId="0" xfId="0" applyNumberFormat="1" applyFill="1" applyAlignment="1">
      <alignment/>
    </xf>
    <xf numFmtId="4" fontId="0" fillId="3" borderId="0" xfId="0" applyNumberFormat="1" applyFill="1" applyAlignment="1">
      <alignment/>
    </xf>
    <xf numFmtId="0" fontId="0" fillId="4" borderId="0" xfId="0" applyFill="1" applyAlignment="1">
      <alignment/>
    </xf>
    <xf numFmtId="171" fontId="0" fillId="5" borderId="1" xfId="0" applyNumberFormat="1" applyFill="1" applyBorder="1" applyAlignment="1">
      <alignment/>
    </xf>
    <xf numFmtId="172" fontId="0" fillId="0" borderId="0" xfId="0" applyNumberForma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right"/>
    </xf>
    <xf numFmtId="170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70" fontId="3" fillId="0" borderId="0" xfId="0" applyNumberFormat="1" applyFont="1" applyFill="1" applyBorder="1" applyAlignment="1">
      <alignment horizontal="left" wrapText="1"/>
    </xf>
    <xf numFmtId="170" fontId="2" fillId="0" borderId="0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/>
    </xf>
    <xf numFmtId="4" fontId="5" fillId="0" borderId="2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" fontId="0" fillId="6" borderId="0" xfId="0" applyNumberFormat="1" applyFill="1" applyAlignment="1">
      <alignment/>
    </xf>
    <xf numFmtId="4" fontId="0" fillId="7" borderId="1" xfId="0" applyNumberFormat="1" applyFill="1" applyBorder="1" applyAlignment="1">
      <alignment/>
    </xf>
    <xf numFmtId="171" fontId="0" fillId="5" borderId="0" xfId="0" applyNumberFormat="1" applyFill="1" applyAlignment="1">
      <alignment/>
    </xf>
    <xf numFmtId="4" fontId="0" fillId="8" borderId="1" xfId="0" applyNumberFormat="1" applyFill="1" applyBorder="1" applyAlignment="1">
      <alignment/>
    </xf>
    <xf numFmtId="49" fontId="0" fillId="0" borderId="7" xfId="0" applyNumberFormat="1" applyBorder="1" applyAlignment="1">
      <alignment horizontal="left"/>
    </xf>
    <xf numFmtId="49" fontId="0" fillId="7" borderId="5" xfId="0" applyNumberFormat="1" applyFill="1" applyBorder="1" applyAlignment="1">
      <alignment horizontal="left" wrapText="1"/>
    </xf>
    <xf numFmtId="4" fontId="0" fillId="8" borderId="5" xfId="0" applyNumberFormat="1" applyFill="1" applyBorder="1" applyAlignment="1">
      <alignment/>
    </xf>
    <xf numFmtId="49" fontId="0" fillId="0" borderId="5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5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7" xfId="0" applyNumberFormat="1" applyBorder="1" applyAlignment="1">
      <alignment horizontal="left" wrapText="1"/>
    </xf>
    <xf numFmtId="49" fontId="0" fillId="0" borderId="6" xfId="0" applyNumberFormat="1" applyBorder="1" applyAlignment="1">
      <alignment horizontal="left" wrapText="1"/>
    </xf>
    <xf numFmtId="49" fontId="0" fillId="0" borderId="8" xfId="0" applyNumberFormat="1" applyBorder="1" applyAlignment="1">
      <alignment horizontal="left" wrapText="1"/>
    </xf>
    <xf numFmtId="49" fontId="0" fillId="0" borderId="9" xfId="0" applyNumberFormat="1" applyBorder="1" applyAlignment="1">
      <alignment horizontal="left" wrapText="1"/>
    </xf>
    <xf numFmtId="49" fontId="0" fillId="0" borderId="6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3" borderId="5" xfId="0" applyNumberFormat="1" applyFill="1" applyBorder="1" applyAlignment="1">
      <alignment horizontal="left" wrapText="1"/>
    </xf>
    <xf numFmtId="49" fontId="0" fillId="3" borderId="0" xfId="0" applyNumberFormat="1" applyFill="1" applyBorder="1" applyAlignment="1">
      <alignment horizontal="left" wrapText="1"/>
    </xf>
    <xf numFmtId="49" fontId="0" fillId="3" borderId="7" xfId="0" applyNumberFormat="1" applyFill="1" applyBorder="1" applyAlignment="1">
      <alignment horizontal="left" wrapText="1"/>
    </xf>
    <xf numFmtId="49" fontId="0" fillId="0" borderId="5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  <xf numFmtId="49" fontId="0" fillId="0" borderId="7" xfId="0" applyNumberFormat="1" applyFill="1" applyBorder="1" applyAlignment="1">
      <alignment horizontal="left" wrapText="1"/>
    </xf>
    <xf numFmtId="49" fontId="0" fillId="0" borderId="5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0" fillId="0" borderId="5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7" borderId="0" xfId="0" applyNumberFormat="1" applyFill="1" applyBorder="1" applyAlignment="1">
      <alignment horizontal="left" wrapText="1"/>
    </xf>
    <xf numFmtId="49" fontId="0" fillId="7" borderId="7" xfId="0" applyNumberFormat="1" applyFill="1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6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170" fontId="0" fillId="0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 wrapText="1"/>
    </xf>
    <xf numFmtId="49" fontId="0" fillId="0" borderId="7" xfId="0" applyNumberFormat="1" applyFont="1" applyFill="1" applyBorder="1" applyAlignment="1">
      <alignment horizontal="left" wrapText="1"/>
    </xf>
    <xf numFmtId="4" fontId="0" fillId="0" borderId="5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9" fontId="0" fillId="0" borderId="5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7" xfId="0" applyNumberFormat="1" applyFont="1" applyFill="1" applyBorder="1" applyAlignment="1">
      <alignment horizontal="left"/>
    </xf>
    <xf numFmtId="49" fontId="0" fillId="0" borderId="6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left"/>
    </xf>
    <xf numFmtId="49" fontId="0" fillId="0" borderId="9" xfId="0" applyNumberFormat="1" applyFont="1" applyFill="1" applyBorder="1" applyAlignment="1">
      <alignment horizontal="left"/>
    </xf>
    <xf numFmtId="49" fontId="0" fillId="0" borderId="6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4" fontId="0" fillId="0" borderId="6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70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Alignment="1">
      <alignment/>
    </xf>
    <xf numFmtId="170" fontId="0" fillId="0" borderId="2" xfId="0" applyNumberFormat="1" applyFont="1" applyFill="1" applyBorder="1" applyAlignment="1">
      <alignment vertical="top" wrapText="1"/>
    </xf>
    <xf numFmtId="1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4" fontId="0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49" fontId="0" fillId="0" borderId="6" xfId="0" applyNumberFormat="1" applyFont="1" applyFill="1" applyBorder="1" applyAlignment="1">
      <alignment horizontal="left" wrapText="1"/>
    </xf>
    <xf numFmtId="49" fontId="0" fillId="0" borderId="8" xfId="0" applyNumberFormat="1" applyFont="1" applyFill="1" applyBorder="1" applyAlignment="1">
      <alignment horizontal="left" wrapText="1"/>
    </xf>
    <xf numFmtId="49" fontId="0" fillId="0" borderId="9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17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workbookViewId="0" topLeftCell="B46">
      <selection activeCell="F61" sqref="F61"/>
    </sheetView>
  </sheetViews>
  <sheetFormatPr defaultColWidth="9.00390625" defaultRowHeight="12.75"/>
  <cols>
    <col min="1" max="1" width="44.25390625" style="0" customWidth="1"/>
    <col min="2" max="2" width="1.875" style="0" customWidth="1"/>
    <col min="3" max="3" width="32.25390625" style="0" customWidth="1"/>
    <col min="4" max="4" width="7.75390625" style="0" customWidth="1"/>
    <col min="5" max="5" width="1.625" style="0" customWidth="1"/>
    <col min="6" max="6" width="21.25390625" style="28" customWidth="1"/>
    <col min="7" max="7" width="14.75390625" style="4" customWidth="1"/>
    <col min="8" max="8" width="15.875" style="0" bestFit="1" customWidth="1"/>
    <col min="9" max="9" width="11.75390625" style="0" bestFit="1" customWidth="1"/>
    <col min="10" max="10" width="11.75390625" style="17" customWidth="1"/>
    <col min="11" max="11" width="11.375" style="0" customWidth="1"/>
    <col min="12" max="12" width="10.25390625" style="17" bestFit="1" customWidth="1"/>
    <col min="13" max="13" width="11.875" style="17" bestFit="1" customWidth="1"/>
    <col min="14" max="14" width="9.625" style="0" bestFit="1" customWidth="1"/>
  </cols>
  <sheetData>
    <row r="1" spans="1:6" ht="20.25">
      <c r="A1" s="9"/>
      <c r="B1" s="8"/>
      <c r="C1" s="10" t="s">
        <v>18</v>
      </c>
      <c r="D1" s="8"/>
      <c r="E1" s="8"/>
      <c r="F1" s="22"/>
    </row>
    <row r="2" spans="1:6" ht="20.25">
      <c r="A2" s="9"/>
      <c r="B2" s="8"/>
      <c r="C2" s="13" t="s">
        <v>19</v>
      </c>
      <c r="D2" s="8"/>
      <c r="E2" s="8"/>
      <c r="F2" s="22"/>
    </row>
    <row r="3" spans="1:6" ht="20.25">
      <c r="A3" s="9"/>
      <c r="B3" s="8"/>
      <c r="C3" s="13" t="s">
        <v>88</v>
      </c>
      <c r="D3" s="8"/>
      <c r="E3" s="8"/>
      <c r="F3" s="22"/>
    </row>
    <row r="4" spans="1:6" ht="15.75">
      <c r="A4" s="108" t="s">
        <v>81</v>
      </c>
      <c r="B4" s="108"/>
      <c r="C4" s="108"/>
      <c r="D4" s="108"/>
      <c r="E4" s="108"/>
      <c r="F4" s="108"/>
    </row>
    <row r="5" spans="1:6" ht="15.75">
      <c r="A5" s="109" t="s">
        <v>11</v>
      </c>
      <c r="B5" s="109"/>
      <c r="C5" s="109"/>
      <c r="D5" s="109"/>
      <c r="E5" s="109"/>
      <c r="F5" s="109"/>
    </row>
    <row r="6" spans="1:6" ht="15.75">
      <c r="A6" s="110" t="s">
        <v>83</v>
      </c>
      <c r="B6" s="110"/>
      <c r="C6" s="110" t="s">
        <v>12</v>
      </c>
      <c r="D6" s="110"/>
      <c r="E6" s="110"/>
      <c r="F6" s="110"/>
    </row>
    <row r="7" spans="1:6" ht="15.75">
      <c r="A7" s="109" t="s">
        <v>82</v>
      </c>
      <c r="B7" s="109"/>
      <c r="C7" s="109"/>
      <c r="D7" s="109"/>
      <c r="E7" s="109"/>
      <c r="F7" s="109"/>
    </row>
    <row r="8" spans="1:6" ht="15.75">
      <c r="A8" s="111" t="s">
        <v>16</v>
      </c>
      <c r="B8" s="111"/>
      <c r="C8" s="111"/>
      <c r="D8" s="111"/>
      <c r="E8" s="111"/>
      <c r="F8" s="111"/>
    </row>
    <row r="9" spans="1:6" ht="15.75">
      <c r="A9" s="111" t="s">
        <v>17</v>
      </c>
      <c r="B9" s="111"/>
      <c r="C9" s="111"/>
      <c r="D9" s="111"/>
      <c r="E9" s="111"/>
      <c r="F9" s="111"/>
    </row>
    <row r="10" spans="1:6" ht="8.25" customHeight="1">
      <c r="A10" s="12"/>
      <c r="B10" s="12"/>
      <c r="C10" s="12"/>
      <c r="D10" s="12"/>
      <c r="E10" s="12"/>
      <c r="F10" s="23"/>
    </row>
    <row r="11" spans="1:6" ht="15.75">
      <c r="A11" s="109" t="s">
        <v>20</v>
      </c>
      <c r="B11" s="109"/>
      <c r="C11" s="109"/>
      <c r="D11" s="109"/>
      <c r="E11" s="109"/>
      <c r="F11" s="23"/>
    </row>
    <row r="12" spans="1:6" ht="11.25" customHeight="1">
      <c r="A12" s="3"/>
      <c r="B12" s="3"/>
      <c r="C12" s="3"/>
      <c r="D12" s="3"/>
      <c r="E12" s="3"/>
      <c r="F12" s="24"/>
    </row>
    <row r="13" spans="1:7" ht="38.25">
      <c r="A13" s="96" t="s">
        <v>21</v>
      </c>
      <c r="B13" s="97"/>
      <c r="C13" s="98"/>
      <c r="D13" s="99" t="s">
        <v>2</v>
      </c>
      <c r="E13" s="100"/>
      <c r="F13" s="25" t="s">
        <v>13</v>
      </c>
      <c r="G13" s="5" t="s">
        <v>80</v>
      </c>
    </row>
    <row r="14" spans="1:7" ht="12.75">
      <c r="A14" s="101">
        <v>1</v>
      </c>
      <c r="B14" s="102"/>
      <c r="C14" s="103"/>
      <c r="D14" s="101">
        <v>2</v>
      </c>
      <c r="E14" s="103"/>
      <c r="F14" s="30">
        <v>3</v>
      </c>
      <c r="G14" s="14">
        <v>4</v>
      </c>
    </row>
    <row r="15" spans="1:7" ht="12.75">
      <c r="A15" s="93" t="s">
        <v>22</v>
      </c>
      <c r="B15" s="94"/>
      <c r="C15" s="95"/>
      <c r="D15" s="71" t="s">
        <v>3</v>
      </c>
      <c r="E15" s="72"/>
      <c r="F15" s="35">
        <f>F17+F18+F19+F20+F21</f>
        <v>194279.59</v>
      </c>
      <c r="G15" s="36">
        <f>G17+G18+G19+G20+G21</f>
        <v>627625.13</v>
      </c>
    </row>
    <row r="16" spans="1:10" ht="12.75">
      <c r="A16" s="73" t="s">
        <v>23</v>
      </c>
      <c r="B16" s="74"/>
      <c r="C16" s="75"/>
      <c r="D16" s="71"/>
      <c r="E16" s="72"/>
      <c r="F16" s="37"/>
      <c r="G16" s="2"/>
      <c r="I16" s="18"/>
      <c r="J16" s="19"/>
    </row>
    <row r="17" spans="1:10" ht="12.75">
      <c r="A17" s="73" t="s">
        <v>24</v>
      </c>
      <c r="B17" s="74"/>
      <c r="C17" s="75"/>
      <c r="D17" s="71" t="s">
        <v>25</v>
      </c>
      <c r="E17" s="72"/>
      <c r="F17" s="70">
        <v>-8080</v>
      </c>
      <c r="G17" s="65">
        <f>-11394.23+F17</f>
        <v>-19474.23</v>
      </c>
      <c r="I17" s="18"/>
      <c r="J17" s="19"/>
    </row>
    <row r="18" spans="1:10" ht="12.75">
      <c r="A18" s="73" t="s">
        <v>27</v>
      </c>
      <c r="B18" s="74"/>
      <c r="C18" s="75"/>
      <c r="D18" s="71" t="s">
        <v>26</v>
      </c>
      <c r="E18" s="72"/>
      <c r="F18" s="70">
        <v>91926.4</v>
      </c>
      <c r="G18" s="65">
        <f>134413.83+F18</f>
        <v>226340.22999999998</v>
      </c>
      <c r="I18" s="19"/>
      <c r="J18" s="19"/>
    </row>
    <row r="19" spans="1:10" ht="12.75">
      <c r="A19" s="73" t="s">
        <v>28</v>
      </c>
      <c r="B19" s="74"/>
      <c r="C19" s="75"/>
      <c r="D19" s="71" t="s">
        <v>29</v>
      </c>
      <c r="E19" s="72"/>
      <c r="F19" s="70">
        <v>0</v>
      </c>
      <c r="G19" s="65">
        <f>15032.88+F19</f>
        <v>15032.88</v>
      </c>
      <c r="I19" s="18"/>
      <c r="J19" s="19"/>
    </row>
    <row r="20" spans="1:10" ht="12.75">
      <c r="A20" s="89" t="s">
        <v>30</v>
      </c>
      <c r="B20" s="90"/>
      <c r="C20" s="68"/>
      <c r="D20" s="71" t="s">
        <v>31</v>
      </c>
      <c r="E20" s="72"/>
      <c r="F20" s="70">
        <v>110433.19</v>
      </c>
      <c r="G20" s="65">
        <f>295293.06+F20</f>
        <v>405726.25</v>
      </c>
      <c r="I20" s="19"/>
      <c r="J20" s="19"/>
    </row>
    <row r="21" spans="1:10" ht="12.75">
      <c r="A21" s="89" t="s">
        <v>32</v>
      </c>
      <c r="B21" s="90"/>
      <c r="C21" s="68"/>
      <c r="D21" s="71" t="s">
        <v>33</v>
      </c>
      <c r="E21" s="72"/>
      <c r="F21" s="70">
        <v>0</v>
      </c>
      <c r="G21" s="65">
        <v>0</v>
      </c>
      <c r="I21" s="18"/>
      <c r="J21" s="19"/>
    </row>
    <row r="22" spans="1:10" ht="25.5" customHeight="1">
      <c r="A22" s="73" t="s">
        <v>34</v>
      </c>
      <c r="B22" s="74"/>
      <c r="C22" s="75"/>
      <c r="D22" s="71" t="s">
        <v>4</v>
      </c>
      <c r="E22" s="72"/>
      <c r="F22" s="35">
        <f>F24+F25+F26+F27+F28</f>
        <v>11717.7</v>
      </c>
      <c r="G22" s="39">
        <f>G24+G25+G26+G27+G28</f>
        <v>27810.66</v>
      </c>
      <c r="I22" s="18"/>
      <c r="J22" s="19"/>
    </row>
    <row r="23" spans="1:10" ht="12.75">
      <c r="A23" s="89" t="s">
        <v>23</v>
      </c>
      <c r="B23" s="90"/>
      <c r="C23" s="68"/>
      <c r="D23" s="71"/>
      <c r="E23" s="72"/>
      <c r="F23" s="37"/>
      <c r="G23" s="2"/>
      <c r="I23" s="18"/>
      <c r="J23" s="19"/>
    </row>
    <row r="24" spans="1:10" ht="12.75">
      <c r="A24" s="89" t="s">
        <v>35</v>
      </c>
      <c r="B24" s="90"/>
      <c r="C24" s="68"/>
      <c r="D24" s="71" t="s">
        <v>36</v>
      </c>
      <c r="E24" s="72"/>
      <c r="F24" s="70">
        <v>1656.26</v>
      </c>
      <c r="G24" s="65">
        <f>2335.13+F24</f>
        <v>3991.3900000000003</v>
      </c>
      <c r="H24" s="17"/>
      <c r="I24" s="18"/>
      <c r="J24" s="19"/>
    </row>
    <row r="25" spans="1:10" ht="26.25" customHeight="1">
      <c r="A25" s="73" t="s">
        <v>37</v>
      </c>
      <c r="B25" s="74"/>
      <c r="C25" s="75"/>
      <c r="D25" s="71" t="s">
        <v>38</v>
      </c>
      <c r="E25" s="72"/>
      <c r="F25" s="70">
        <v>1061.44</v>
      </c>
      <c r="G25" s="65">
        <f>7097.83+F25</f>
        <v>8159.27</v>
      </c>
      <c r="I25" s="19"/>
      <c r="J25" s="19"/>
    </row>
    <row r="26" spans="1:10" ht="12.75">
      <c r="A26" s="89" t="s">
        <v>39</v>
      </c>
      <c r="B26" s="90"/>
      <c r="C26" s="68"/>
      <c r="D26" s="71" t="s">
        <v>40</v>
      </c>
      <c r="E26" s="72"/>
      <c r="F26" s="70">
        <v>9000</v>
      </c>
      <c r="G26" s="65">
        <f>6000+F26</f>
        <v>15000</v>
      </c>
      <c r="H26" s="17"/>
      <c r="I26" s="18"/>
      <c r="J26" s="19"/>
    </row>
    <row r="27" spans="1:10" ht="12.75">
      <c r="A27" s="89" t="s">
        <v>42</v>
      </c>
      <c r="B27" s="90"/>
      <c r="C27" s="68"/>
      <c r="D27" s="71" t="s">
        <v>41</v>
      </c>
      <c r="E27" s="72"/>
      <c r="F27" s="38">
        <v>0</v>
      </c>
      <c r="G27" s="65">
        <f>660+F27</f>
        <v>660</v>
      </c>
      <c r="I27" s="18"/>
      <c r="J27" s="19"/>
    </row>
    <row r="28" spans="1:10" ht="12.75">
      <c r="A28" s="89" t="s">
        <v>43</v>
      </c>
      <c r="B28" s="90"/>
      <c r="C28" s="68"/>
      <c r="D28" s="71" t="s">
        <v>44</v>
      </c>
      <c r="E28" s="72"/>
      <c r="F28" s="38">
        <v>0</v>
      </c>
      <c r="G28" s="2">
        <v>0</v>
      </c>
      <c r="I28" s="18"/>
      <c r="J28" s="19"/>
    </row>
    <row r="29" spans="1:7" ht="12.75">
      <c r="A29" s="104" t="s">
        <v>45</v>
      </c>
      <c r="B29" s="105"/>
      <c r="C29" s="106"/>
      <c r="D29" s="79" t="s">
        <v>5</v>
      </c>
      <c r="E29" s="80"/>
      <c r="F29" s="40">
        <v>0</v>
      </c>
      <c r="G29" s="34">
        <v>0</v>
      </c>
    </row>
    <row r="30" spans="3:7" ht="12.75">
      <c r="C30" s="1"/>
      <c r="D30" s="1"/>
      <c r="F30" s="41"/>
      <c r="G30" s="21"/>
    </row>
    <row r="31" spans="1:7" ht="12.75">
      <c r="A31" t="s">
        <v>14</v>
      </c>
      <c r="C31" s="1"/>
      <c r="D31" s="1"/>
      <c r="F31" s="41">
        <f>F15-F22</f>
        <v>182561.88999999998</v>
      </c>
      <c r="G31" s="21">
        <f>G15-G22</f>
        <v>599814.47</v>
      </c>
    </row>
    <row r="32" spans="1:7" ht="12.75">
      <c r="A32" t="s">
        <v>46</v>
      </c>
      <c r="C32" s="1"/>
      <c r="D32" s="1"/>
      <c r="F32" s="26"/>
      <c r="G32" s="29"/>
    </row>
    <row r="33" spans="3:6" ht="12.75">
      <c r="C33" s="1"/>
      <c r="D33" s="1"/>
      <c r="F33" s="26"/>
    </row>
    <row r="34" spans="1:6" ht="31.5">
      <c r="A34" s="3" t="s">
        <v>47</v>
      </c>
      <c r="B34" s="12"/>
      <c r="C34" s="12"/>
      <c r="D34" s="12"/>
      <c r="E34" s="12"/>
      <c r="F34" s="23"/>
    </row>
    <row r="35" spans="1:6" ht="11.25" customHeight="1">
      <c r="A35" s="3"/>
      <c r="B35" s="3"/>
      <c r="C35" s="3"/>
      <c r="D35" s="3"/>
      <c r="E35" s="3"/>
      <c r="F35" s="24"/>
    </row>
    <row r="36" spans="1:6" ht="25.5">
      <c r="A36" s="96" t="s">
        <v>21</v>
      </c>
      <c r="B36" s="97"/>
      <c r="C36" s="98"/>
      <c r="D36" s="99" t="s">
        <v>2</v>
      </c>
      <c r="E36" s="100"/>
      <c r="F36" s="27" t="s">
        <v>80</v>
      </c>
    </row>
    <row r="37" spans="1:6" ht="12.75">
      <c r="A37" s="101">
        <v>1</v>
      </c>
      <c r="B37" s="102"/>
      <c r="C37" s="103"/>
      <c r="D37" s="101">
        <v>2</v>
      </c>
      <c r="E37" s="103"/>
      <c r="F37" s="30">
        <v>3</v>
      </c>
    </row>
    <row r="38" spans="1:7" ht="12.75">
      <c r="A38" s="93" t="s">
        <v>69</v>
      </c>
      <c r="B38" s="94"/>
      <c r="C38" s="95"/>
      <c r="D38" s="71" t="s">
        <v>3</v>
      </c>
      <c r="E38" s="72"/>
      <c r="F38" s="67">
        <v>5417373.8</v>
      </c>
      <c r="G38" s="4" t="s">
        <v>85</v>
      </c>
    </row>
    <row r="39" spans="1:6" ht="12.75">
      <c r="A39" s="73" t="s">
        <v>70</v>
      </c>
      <c r="B39" s="74"/>
      <c r="C39" s="75"/>
      <c r="D39" s="71" t="s">
        <v>4</v>
      </c>
      <c r="E39" s="72"/>
      <c r="F39" s="32">
        <f>SUM(F41:F52)</f>
        <v>3972540.8200000003</v>
      </c>
    </row>
    <row r="40" spans="1:6" ht="12.75">
      <c r="A40" s="73" t="s">
        <v>48</v>
      </c>
      <c r="B40" s="74"/>
      <c r="C40" s="75"/>
      <c r="D40" s="71"/>
      <c r="E40" s="72"/>
      <c r="F40" s="2"/>
    </row>
    <row r="41" spans="1:6" ht="12.75">
      <c r="A41" s="73" t="s">
        <v>49</v>
      </c>
      <c r="B41" s="74"/>
      <c r="C41" s="75"/>
      <c r="D41" s="71"/>
      <c r="E41" s="72"/>
      <c r="F41" s="2">
        <v>47265</v>
      </c>
    </row>
    <row r="42" spans="1:11" ht="12.75">
      <c r="A42" s="73" t="s">
        <v>50</v>
      </c>
      <c r="B42" s="74"/>
      <c r="C42" s="75"/>
      <c r="D42" s="71"/>
      <c r="E42" s="72"/>
      <c r="F42" s="2">
        <v>3231960.6</v>
      </c>
      <c r="H42">
        <f>F42*1/12</f>
        <v>269330.05</v>
      </c>
      <c r="I42">
        <f>F42*275/365</f>
        <v>2435038.808219178</v>
      </c>
      <c r="J42" s="17">
        <f>269330.05+2435038.81</f>
        <v>2704368.86</v>
      </c>
      <c r="K42">
        <f>J42*0.92%</f>
        <v>24880.193511999998</v>
      </c>
    </row>
    <row r="43" spans="1:6" ht="12.75">
      <c r="A43" s="73" t="s">
        <v>51</v>
      </c>
      <c r="B43" s="74"/>
      <c r="C43" s="75"/>
      <c r="D43" s="71"/>
      <c r="E43" s="72"/>
      <c r="F43" s="2">
        <v>0</v>
      </c>
    </row>
    <row r="44" spans="1:12" ht="12.75">
      <c r="A44" s="84" t="s">
        <v>52</v>
      </c>
      <c r="B44" s="85"/>
      <c r="C44" s="86"/>
      <c r="D44" s="87"/>
      <c r="E44" s="88"/>
      <c r="F44" s="15">
        <v>405771.22</v>
      </c>
      <c r="G44" s="46">
        <v>321049.22</v>
      </c>
      <c r="H44" s="45">
        <v>40276</v>
      </c>
      <c r="I44" s="47">
        <v>268</v>
      </c>
      <c r="J44" s="46">
        <v>84722</v>
      </c>
      <c r="K44" s="45">
        <v>40290</v>
      </c>
      <c r="L44" s="47">
        <v>254</v>
      </c>
    </row>
    <row r="45" spans="1:8" ht="12.75">
      <c r="A45" s="84" t="s">
        <v>53</v>
      </c>
      <c r="B45" s="85"/>
      <c r="C45" s="86"/>
      <c r="D45" s="87"/>
      <c r="E45" s="88"/>
      <c r="F45" s="15">
        <v>234718</v>
      </c>
      <c r="G45" s="44">
        <v>40312</v>
      </c>
      <c r="H45" s="47">
        <v>232</v>
      </c>
    </row>
    <row r="46" spans="1:6" ht="12.75">
      <c r="A46" s="84" t="s">
        <v>54</v>
      </c>
      <c r="B46" s="85"/>
      <c r="C46" s="86"/>
      <c r="D46" s="87"/>
      <c r="E46" s="88"/>
      <c r="F46" s="15">
        <v>0</v>
      </c>
    </row>
    <row r="47" spans="1:9" ht="12.75">
      <c r="A47" s="69" t="s">
        <v>55</v>
      </c>
      <c r="B47" s="91"/>
      <c r="C47" s="92"/>
      <c r="D47" s="71"/>
      <c r="E47" s="72"/>
      <c r="F47" s="65">
        <v>52826</v>
      </c>
      <c r="G47" s="64">
        <v>52826</v>
      </c>
      <c r="H47" s="45">
        <v>40379</v>
      </c>
      <c r="I47" s="47">
        <v>165</v>
      </c>
    </row>
    <row r="48" spans="1:6" ht="12.75">
      <c r="A48" s="69" t="s">
        <v>56</v>
      </c>
      <c r="B48" s="91"/>
      <c r="C48" s="92"/>
      <c r="D48" s="71"/>
      <c r="E48" s="72"/>
      <c r="F48" s="2">
        <v>0</v>
      </c>
    </row>
    <row r="49" spans="1:6" ht="12.75">
      <c r="A49" s="69" t="s">
        <v>57</v>
      </c>
      <c r="B49" s="91"/>
      <c r="C49" s="92"/>
      <c r="D49" s="71"/>
      <c r="E49" s="72"/>
      <c r="F49" s="2">
        <v>0</v>
      </c>
    </row>
    <row r="50" spans="1:14" ht="12.75">
      <c r="A50" s="73" t="s">
        <v>58</v>
      </c>
      <c r="B50" s="74"/>
      <c r="C50" s="75"/>
      <c r="D50" s="71"/>
      <c r="E50" s="72"/>
      <c r="F50" s="2">
        <v>0</v>
      </c>
      <c r="I50">
        <v>50449.45</v>
      </c>
      <c r="J50" s="17">
        <v>400.09</v>
      </c>
      <c r="K50">
        <v>24880.19</v>
      </c>
      <c r="L50" s="17">
        <v>2168.71</v>
      </c>
      <c r="M50" s="17">
        <v>542.41</v>
      </c>
      <c r="N50">
        <v>1372.55</v>
      </c>
    </row>
    <row r="51" spans="1:6" ht="12.75">
      <c r="A51" s="73" t="s">
        <v>59</v>
      </c>
      <c r="B51" s="74"/>
      <c r="C51" s="75"/>
      <c r="D51" s="71"/>
      <c r="E51" s="72"/>
      <c r="F51" s="2">
        <v>0</v>
      </c>
    </row>
    <row r="52" spans="1:6" ht="12.75">
      <c r="A52" s="73" t="s">
        <v>60</v>
      </c>
      <c r="B52" s="74"/>
      <c r="C52" s="75"/>
      <c r="D52" s="71"/>
      <c r="E52" s="72"/>
      <c r="F52" s="2">
        <v>0</v>
      </c>
    </row>
    <row r="53" spans="1:9" ht="26.25" customHeight="1">
      <c r="A53" s="81" t="s">
        <v>71</v>
      </c>
      <c r="B53" s="82"/>
      <c r="C53" s="83"/>
      <c r="D53" s="71" t="s">
        <v>5</v>
      </c>
      <c r="E53" s="72"/>
      <c r="F53" s="65">
        <v>79423.49</v>
      </c>
      <c r="H53" s="48">
        <f>(F38+F41*(2/12+275/365)+F42*(1/12+275/365)+G44*268/365+J44*254/365+F45*232/365+F47*165/365)*0.92%</f>
        <v>79423.49105460822</v>
      </c>
      <c r="I53" s="18"/>
    </row>
    <row r="54" spans="1:14" ht="24.75" customHeight="1">
      <c r="A54" s="73" t="s">
        <v>72</v>
      </c>
      <c r="B54" s="74"/>
      <c r="C54" s="75"/>
      <c r="D54" s="71" t="s">
        <v>6</v>
      </c>
      <c r="E54" s="72"/>
      <c r="F54" s="2">
        <f>G22</f>
        <v>27810.66</v>
      </c>
      <c r="G54" s="20"/>
      <c r="J54" s="49"/>
      <c r="K54" s="49"/>
      <c r="L54" s="49"/>
      <c r="M54" s="49"/>
      <c r="N54" s="49"/>
    </row>
    <row r="55" spans="1:8" ht="27" customHeight="1">
      <c r="A55" s="73" t="s">
        <v>61</v>
      </c>
      <c r="B55" s="74"/>
      <c r="C55" s="75"/>
      <c r="D55" s="71" t="s">
        <v>7</v>
      </c>
      <c r="E55" s="72"/>
      <c r="F55" s="15">
        <f>F53-F54</f>
        <v>51612.83</v>
      </c>
      <c r="H55" s="4"/>
    </row>
    <row r="56" spans="1:9" ht="12.75">
      <c r="A56" s="81" t="s">
        <v>73</v>
      </c>
      <c r="B56" s="82"/>
      <c r="C56" s="83"/>
      <c r="D56" s="71" t="s">
        <v>8</v>
      </c>
      <c r="E56" s="72"/>
      <c r="F56" s="65">
        <v>8632.99</v>
      </c>
      <c r="G56" s="42"/>
      <c r="H56" s="66">
        <f>(F38+F41*(2/12+275/365)+F42*(1/12+275/365)+G44*268/365+J44*254/365+F45*232/365+F47*165/365)*0.1%</f>
        <v>8632.98815810959</v>
      </c>
      <c r="I56" s="31"/>
    </row>
    <row r="57" spans="1:15" ht="12.75">
      <c r="A57" s="73" t="s">
        <v>74</v>
      </c>
      <c r="B57" s="74"/>
      <c r="C57" s="75"/>
      <c r="D57" s="71" t="s">
        <v>9</v>
      </c>
      <c r="E57" s="72"/>
      <c r="F57" s="15">
        <f>G24</f>
        <v>3991.3900000000003</v>
      </c>
      <c r="H57" s="4"/>
      <c r="I57">
        <v>5483.64</v>
      </c>
      <c r="J57" s="17">
        <v>43.49</v>
      </c>
      <c r="K57">
        <v>2704.37</v>
      </c>
      <c r="L57" s="17">
        <v>235.73</v>
      </c>
      <c r="M57" s="17">
        <v>58.96</v>
      </c>
      <c r="N57" s="17">
        <v>149.19</v>
      </c>
      <c r="O57" s="17"/>
    </row>
    <row r="58" spans="1:6" ht="12.75">
      <c r="A58" s="73" t="s">
        <v>75</v>
      </c>
      <c r="B58" s="74"/>
      <c r="C58" s="75"/>
      <c r="D58" s="71" t="s">
        <v>62</v>
      </c>
      <c r="E58" s="72"/>
      <c r="F58" s="33">
        <f>F56-F57</f>
        <v>4641.599999999999</v>
      </c>
    </row>
    <row r="59" spans="1:8" ht="12.75">
      <c r="A59" s="73" t="s">
        <v>76</v>
      </c>
      <c r="B59" s="74"/>
      <c r="C59" s="75"/>
      <c r="D59" s="71" t="s">
        <v>63</v>
      </c>
      <c r="E59" s="72"/>
      <c r="F59" s="15">
        <f>G15</f>
        <v>627625.13</v>
      </c>
      <c r="H59" s="11"/>
    </row>
    <row r="60" spans="1:11" ht="12.75">
      <c r="A60" s="73" t="s">
        <v>64</v>
      </c>
      <c r="B60" s="74"/>
      <c r="C60" s="75"/>
      <c r="D60" s="71"/>
      <c r="E60" s="72"/>
      <c r="F60" s="67">
        <v>7.35</v>
      </c>
      <c r="G60" s="43">
        <f>F59/I60*100</f>
        <v>7.348491239235641</v>
      </c>
      <c r="H60" s="16" t="s">
        <v>79</v>
      </c>
      <c r="I60" s="67">
        <v>8540870.63</v>
      </c>
      <c r="K60" t="s">
        <v>86</v>
      </c>
    </row>
    <row r="61" spans="1:7" ht="12.75">
      <c r="A61" s="89" t="s">
        <v>66</v>
      </c>
      <c r="B61" s="90"/>
      <c r="C61" s="68"/>
      <c r="D61" s="71" t="s">
        <v>65</v>
      </c>
      <c r="E61" s="72"/>
      <c r="F61" s="2">
        <v>0</v>
      </c>
      <c r="G61" s="43">
        <f>G15*7.5%</f>
        <v>47071.88475</v>
      </c>
    </row>
    <row r="62" spans="1:6" ht="12.75">
      <c r="A62" s="73" t="s">
        <v>67</v>
      </c>
      <c r="B62" s="74"/>
      <c r="C62" s="75"/>
      <c r="D62" s="71"/>
      <c r="E62" s="72"/>
      <c r="F62" s="2">
        <f>F61/F59*100</f>
        <v>0</v>
      </c>
    </row>
    <row r="63" spans="1:6" ht="12.75">
      <c r="A63" s="76" t="s">
        <v>64</v>
      </c>
      <c r="B63" s="77"/>
      <c r="C63" s="78"/>
      <c r="D63" s="79"/>
      <c r="E63" s="80"/>
      <c r="F63" s="34">
        <f>F61/I60*100</f>
        <v>0</v>
      </c>
    </row>
    <row r="64" spans="3:6" ht="12.75">
      <c r="C64" s="1"/>
      <c r="D64" s="1"/>
      <c r="F64" s="26"/>
    </row>
    <row r="65" spans="1:6" ht="12.75">
      <c r="A65" t="s">
        <v>14</v>
      </c>
      <c r="C65" s="1"/>
      <c r="D65" s="1"/>
      <c r="F65" s="26"/>
    </row>
    <row r="66" spans="1:6" ht="12.75">
      <c r="A66" t="s">
        <v>68</v>
      </c>
      <c r="C66" s="1"/>
      <c r="D66" s="1"/>
      <c r="F66" s="26"/>
    </row>
    <row r="67" spans="3:6" ht="12.75">
      <c r="C67" s="1"/>
      <c r="D67" s="1"/>
      <c r="F67" s="26"/>
    </row>
    <row r="68" spans="3:6" ht="12.75">
      <c r="C68" s="1"/>
      <c r="D68" s="1"/>
      <c r="F68" s="26"/>
    </row>
    <row r="69" spans="1:8" ht="12.75">
      <c r="A69" s="107" t="s">
        <v>78</v>
      </c>
      <c r="B69" s="107"/>
      <c r="C69" s="1" t="s">
        <v>0</v>
      </c>
      <c r="E69" t="s">
        <v>84</v>
      </c>
      <c r="F69" s="26"/>
      <c r="H69" s="11"/>
    </row>
    <row r="70" spans="1:8" ht="12.75">
      <c r="A70" t="s">
        <v>87</v>
      </c>
      <c r="C70" s="7" t="s">
        <v>1</v>
      </c>
      <c r="D70" s="1"/>
      <c r="F70" s="26"/>
      <c r="H70" s="11"/>
    </row>
    <row r="71" spans="3:6" ht="12.75">
      <c r="C71" s="1"/>
      <c r="D71" s="1"/>
      <c r="F71" s="26"/>
    </row>
    <row r="72" spans="1:5" ht="12.75">
      <c r="A72" s="107" t="s">
        <v>15</v>
      </c>
      <c r="B72" s="107"/>
      <c r="D72" s="1"/>
      <c r="E72" s="1"/>
    </row>
    <row r="73" spans="1:6" ht="12.75">
      <c r="A73" s="6" t="s">
        <v>10</v>
      </c>
      <c r="B73" s="6"/>
      <c r="C73" s="1" t="s">
        <v>0</v>
      </c>
      <c r="D73" s="1"/>
      <c r="E73" t="s">
        <v>77</v>
      </c>
      <c r="F73" s="26"/>
    </row>
    <row r="74" spans="3:6" ht="12.75">
      <c r="C74" s="7" t="s">
        <v>1</v>
      </c>
      <c r="F74" s="26"/>
    </row>
    <row r="76" spans="6:7" ht="12.75">
      <c r="F76" s="29"/>
      <c r="G76"/>
    </row>
  </sheetData>
  <mergeCells count="99">
    <mergeCell ref="A6:F6"/>
    <mergeCell ref="A7:F7"/>
    <mergeCell ref="A16:C16"/>
    <mergeCell ref="A17:C17"/>
    <mergeCell ref="A8:F8"/>
    <mergeCell ref="A9:F9"/>
    <mergeCell ref="A15:C15"/>
    <mergeCell ref="D14:E14"/>
    <mergeCell ref="D16:E16"/>
    <mergeCell ref="A11:E11"/>
    <mergeCell ref="A72:B72"/>
    <mergeCell ref="A69:B69"/>
    <mergeCell ref="A4:F4"/>
    <mergeCell ref="A13:C13"/>
    <mergeCell ref="A18:C18"/>
    <mergeCell ref="D15:E15"/>
    <mergeCell ref="A5:F5"/>
    <mergeCell ref="A14:C14"/>
    <mergeCell ref="D18:E18"/>
    <mergeCell ref="D13:E13"/>
    <mergeCell ref="A20:C20"/>
    <mergeCell ref="D19:E19"/>
    <mergeCell ref="D17:E17"/>
    <mergeCell ref="A19:C19"/>
    <mergeCell ref="D20:E20"/>
    <mergeCell ref="A23:C23"/>
    <mergeCell ref="D23:E23"/>
    <mergeCell ref="A24:C24"/>
    <mergeCell ref="D24:E24"/>
    <mergeCell ref="A21:C21"/>
    <mergeCell ref="D21:E21"/>
    <mergeCell ref="A22:C22"/>
    <mergeCell ref="D22:E22"/>
    <mergeCell ref="A25:C25"/>
    <mergeCell ref="D25:E25"/>
    <mergeCell ref="A26:C26"/>
    <mergeCell ref="D26:E26"/>
    <mergeCell ref="A29:C29"/>
    <mergeCell ref="D29:E29"/>
    <mergeCell ref="A27:C27"/>
    <mergeCell ref="D27:E27"/>
    <mergeCell ref="A28:C28"/>
    <mergeCell ref="D28:E28"/>
    <mergeCell ref="A36:C36"/>
    <mergeCell ref="D36:E36"/>
    <mergeCell ref="A37:C37"/>
    <mergeCell ref="D37:E37"/>
    <mergeCell ref="A38:C38"/>
    <mergeCell ref="D38:E38"/>
    <mergeCell ref="A39:C39"/>
    <mergeCell ref="D39:E39"/>
    <mergeCell ref="A40:C40"/>
    <mergeCell ref="D40:E40"/>
    <mergeCell ref="A41:C41"/>
    <mergeCell ref="D41:E41"/>
    <mergeCell ref="A46:C46"/>
    <mergeCell ref="D46:E46"/>
    <mergeCell ref="A47:C47"/>
    <mergeCell ref="D47:E47"/>
    <mergeCell ref="A48:C48"/>
    <mergeCell ref="D48:E48"/>
    <mergeCell ref="A49:C49"/>
    <mergeCell ref="D49:E49"/>
    <mergeCell ref="A50:C50"/>
    <mergeCell ref="D50:E50"/>
    <mergeCell ref="A61:C61"/>
    <mergeCell ref="D61:E61"/>
    <mergeCell ref="A51:C51"/>
    <mergeCell ref="D51:E51"/>
    <mergeCell ref="A52:C52"/>
    <mergeCell ref="D52:E52"/>
    <mergeCell ref="D57:E57"/>
    <mergeCell ref="A53:C53"/>
    <mergeCell ref="A44:C44"/>
    <mergeCell ref="D44:E44"/>
    <mergeCell ref="A45:C45"/>
    <mergeCell ref="D45:E45"/>
    <mergeCell ref="A42:C42"/>
    <mergeCell ref="D42:E42"/>
    <mergeCell ref="A43:C43"/>
    <mergeCell ref="D43:E43"/>
    <mergeCell ref="A57:C57"/>
    <mergeCell ref="A55:C55"/>
    <mergeCell ref="D55:E55"/>
    <mergeCell ref="A56:C56"/>
    <mergeCell ref="A63:C63"/>
    <mergeCell ref="D63:E63"/>
    <mergeCell ref="A58:C58"/>
    <mergeCell ref="D58:E58"/>
    <mergeCell ref="D53:E53"/>
    <mergeCell ref="D56:E56"/>
    <mergeCell ref="A62:C62"/>
    <mergeCell ref="D62:E62"/>
    <mergeCell ref="A59:C59"/>
    <mergeCell ref="D59:E59"/>
    <mergeCell ref="A60:C60"/>
    <mergeCell ref="D60:E60"/>
    <mergeCell ref="D54:E54"/>
    <mergeCell ref="A54:C54"/>
  </mergeCells>
  <printOptions/>
  <pageMargins left="0.22" right="0.26" top="0.3937007874015748" bottom="0.1968503937007874" header="0.31496062992125984" footer="0.11811023622047245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tabSelected="1" workbookViewId="0" topLeftCell="A55">
      <selection activeCell="A74" sqref="A1:G74"/>
    </sheetView>
  </sheetViews>
  <sheetFormatPr defaultColWidth="9.00390625" defaultRowHeight="12.75"/>
  <cols>
    <col min="1" max="1" width="44.25390625" style="117" customWidth="1"/>
    <col min="2" max="2" width="1.875" style="117" customWidth="1"/>
    <col min="3" max="3" width="32.25390625" style="117" customWidth="1"/>
    <col min="4" max="4" width="7.75390625" style="117" customWidth="1"/>
    <col min="5" max="5" width="1.625" style="117" customWidth="1"/>
    <col min="6" max="6" width="21.25390625" style="166" customWidth="1"/>
    <col min="7" max="7" width="14.75390625" style="116" customWidth="1"/>
    <col min="8" max="8" width="15.875" style="117" bestFit="1" customWidth="1"/>
    <col min="9" max="9" width="11.75390625" style="117" bestFit="1" customWidth="1"/>
    <col min="10" max="10" width="11.75390625" style="118" customWidth="1"/>
    <col min="11" max="11" width="11.375" style="117" customWidth="1"/>
    <col min="12" max="12" width="10.25390625" style="118" bestFit="1" customWidth="1"/>
    <col min="13" max="13" width="11.875" style="118" bestFit="1" customWidth="1"/>
    <col min="14" max="14" width="9.625" style="117" bestFit="1" customWidth="1"/>
    <col min="15" max="16384" width="9.125" style="117" customWidth="1"/>
  </cols>
  <sheetData>
    <row r="1" spans="1:6" ht="20.25">
      <c r="A1" s="50"/>
      <c r="B1" s="51"/>
      <c r="C1" s="52" t="s">
        <v>18</v>
      </c>
      <c r="D1" s="51"/>
      <c r="E1" s="51"/>
      <c r="F1" s="53"/>
    </row>
    <row r="2" spans="1:6" ht="20.25">
      <c r="A2" s="50"/>
      <c r="B2" s="51"/>
      <c r="C2" s="54" t="s">
        <v>19</v>
      </c>
      <c r="D2" s="51"/>
      <c r="E2" s="51"/>
      <c r="F2" s="53"/>
    </row>
    <row r="3" spans="1:6" ht="20.25">
      <c r="A3" s="50"/>
      <c r="B3" s="51"/>
      <c r="C3" s="54" t="s">
        <v>88</v>
      </c>
      <c r="D3" s="51"/>
      <c r="E3" s="51"/>
      <c r="F3" s="53"/>
    </row>
    <row r="4" spans="1:6" ht="15.75">
      <c r="A4" s="115" t="s">
        <v>81</v>
      </c>
      <c r="B4" s="115"/>
      <c r="C4" s="115"/>
      <c r="D4" s="115"/>
      <c r="E4" s="115"/>
      <c r="F4" s="115"/>
    </row>
    <row r="5" spans="1:6" ht="15.75">
      <c r="A5" s="113" t="s">
        <v>11</v>
      </c>
      <c r="B5" s="113"/>
      <c r="C5" s="113"/>
      <c r="D5" s="113"/>
      <c r="E5" s="113"/>
      <c r="F5" s="113"/>
    </row>
    <row r="6" spans="1:6" ht="15.75">
      <c r="A6" s="112" t="s">
        <v>83</v>
      </c>
      <c r="B6" s="112"/>
      <c r="C6" s="112" t="s">
        <v>12</v>
      </c>
      <c r="D6" s="112"/>
      <c r="E6" s="112"/>
      <c r="F6" s="112"/>
    </row>
    <row r="7" spans="1:6" ht="15.75">
      <c r="A7" s="113" t="s">
        <v>82</v>
      </c>
      <c r="B7" s="113"/>
      <c r="C7" s="113"/>
      <c r="D7" s="113"/>
      <c r="E7" s="113"/>
      <c r="F7" s="113"/>
    </row>
    <row r="8" spans="1:6" ht="15.75">
      <c r="A8" s="114" t="s">
        <v>16</v>
      </c>
      <c r="B8" s="114"/>
      <c r="C8" s="114"/>
      <c r="D8" s="114"/>
      <c r="E8" s="114"/>
      <c r="F8" s="114"/>
    </row>
    <row r="9" spans="1:6" ht="15.75">
      <c r="A9" s="114" t="s">
        <v>17</v>
      </c>
      <c r="B9" s="114"/>
      <c r="C9" s="114"/>
      <c r="D9" s="114"/>
      <c r="E9" s="114"/>
      <c r="F9" s="114"/>
    </row>
    <row r="10" spans="1:6" ht="8.25" customHeight="1">
      <c r="A10" s="56"/>
      <c r="B10" s="56"/>
      <c r="C10" s="56"/>
      <c r="D10" s="56"/>
      <c r="E10" s="56"/>
      <c r="F10" s="57"/>
    </row>
    <row r="11" spans="1:6" ht="15.75">
      <c r="A11" s="113" t="s">
        <v>20</v>
      </c>
      <c r="B11" s="113"/>
      <c r="C11" s="113"/>
      <c r="D11" s="113"/>
      <c r="E11" s="113"/>
      <c r="F11" s="57"/>
    </row>
    <row r="12" spans="1:6" ht="11.25" customHeight="1">
      <c r="A12" s="55"/>
      <c r="B12" s="55"/>
      <c r="C12" s="55"/>
      <c r="D12" s="55"/>
      <c r="E12" s="55"/>
      <c r="F12" s="58"/>
    </row>
    <row r="13" spans="1:7" ht="38.25">
      <c r="A13" s="119" t="s">
        <v>21</v>
      </c>
      <c r="B13" s="120"/>
      <c r="C13" s="121"/>
      <c r="D13" s="122" t="s">
        <v>2</v>
      </c>
      <c r="E13" s="123"/>
      <c r="F13" s="124" t="s">
        <v>13</v>
      </c>
      <c r="G13" s="125" t="s">
        <v>80</v>
      </c>
    </row>
    <row r="14" spans="1:7" ht="12.75">
      <c r="A14" s="126">
        <v>1</v>
      </c>
      <c r="B14" s="127"/>
      <c r="C14" s="128"/>
      <c r="D14" s="126">
        <v>2</v>
      </c>
      <c r="E14" s="128"/>
      <c r="F14" s="129">
        <v>3</v>
      </c>
      <c r="G14" s="130">
        <v>4</v>
      </c>
    </row>
    <row r="15" spans="1:7" ht="12.75">
      <c r="A15" s="131" t="s">
        <v>22</v>
      </c>
      <c r="B15" s="132"/>
      <c r="C15" s="133"/>
      <c r="D15" s="134" t="s">
        <v>3</v>
      </c>
      <c r="E15" s="135"/>
      <c r="F15" s="59">
        <v>194279.59</v>
      </c>
      <c r="G15" s="60">
        <v>627625.13</v>
      </c>
    </row>
    <row r="16" spans="1:7" ht="12.75">
      <c r="A16" s="136" t="s">
        <v>23</v>
      </c>
      <c r="B16" s="137"/>
      <c r="C16" s="138"/>
      <c r="D16" s="134"/>
      <c r="E16" s="135"/>
      <c r="F16" s="139"/>
      <c r="G16" s="140"/>
    </row>
    <row r="17" spans="1:7" ht="12.75">
      <c r="A17" s="136" t="s">
        <v>24</v>
      </c>
      <c r="B17" s="137"/>
      <c r="C17" s="138"/>
      <c r="D17" s="134" t="s">
        <v>25</v>
      </c>
      <c r="E17" s="135"/>
      <c r="F17" s="139">
        <v>-8080</v>
      </c>
      <c r="G17" s="140">
        <v>-19474.23</v>
      </c>
    </row>
    <row r="18" spans="1:9" ht="12.75">
      <c r="A18" s="136" t="s">
        <v>27</v>
      </c>
      <c r="B18" s="137"/>
      <c r="C18" s="138"/>
      <c r="D18" s="134" t="s">
        <v>26</v>
      </c>
      <c r="E18" s="135"/>
      <c r="F18" s="139">
        <v>91926.4</v>
      </c>
      <c r="G18" s="140">
        <v>226340.23</v>
      </c>
      <c r="I18" s="118"/>
    </row>
    <row r="19" spans="1:7" ht="12.75">
      <c r="A19" s="136" t="s">
        <v>28</v>
      </c>
      <c r="B19" s="137"/>
      <c r="C19" s="138"/>
      <c r="D19" s="134" t="s">
        <v>29</v>
      </c>
      <c r="E19" s="135"/>
      <c r="F19" s="139">
        <v>0</v>
      </c>
      <c r="G19" s="140">
        <v>15032.88</v>
      </c>
    </row>
    <row r="20" spans="1:9" ht="12.75">
      <c r="A20" s="141" t="s">
        <v>30</v>
      </c>
      <c r="B20" s="142"/>
      <c r="C20" s="143"/>
      <c r="D20" s="134" t="s">
        <v>31</v>
      </c>
      <c r="E20" s="135"/>
      <c r="F20" s="139">
        <v>110433.19</v>
      </c>
      <c r="G20" s="140">
        <v>405726.25</v>
      </c>
      <c r="I20" s="118"/>
    </row>
    <row r="21" spans="1:7" ht="12.75">
      <c r="A21" s="141" t="s">
        <v>32</v>
      </c>
      <c r="B21" s="142"/>
      <c r="C21" s="143"/>
      <c r="D21" s="134" t="s">
        <v>33</v>
      </c>
      <c r="E21" s="135"/>
      <c r="F21" s="139">
        <v>0</v>
      </c>
      <c r="G21" s="140">
        <v>0</v>
      </c>
    </row>
    <row r="22" spans="1:7" ht="25.5" customHeight="1">
      <c r="A22" s="136" t="s">
        <v>34</v>
      </c>
      <c r="B22" s="137"/>
      <c r="C22" s="138"/>
      <c r="D22" s="134" t="s">
        <v>4</v>
      </c>
      <c r="E22" s="135"/>
      <c r="F22" s="59">
        <v>11717.7</v>
      </c>
      <c r="G22" s="61">
        <v>27810.66</v>
      </c>
    </row>
    <row r="23" spans="1:7" ht="12.75">
      <c r="A23" s="141" t="s">
        <v>23</v>
      </c>
      <c r="B23" s="142"/>
      <c r="C23" s="143"/>
      <c r="D23" s="134"/>
      <c r="E23" s="135"/>
      <c r="F23" s="139"/>
      <c r="G23" s="140"/>
    </row>
    <row r="24" spans="1:8" ht="12.75">
      <c r="A24" s="141" t="s">
        <v>35</v>
      </c>
      <c r="B24" s="142"/>
      <c r="C24" s="143"/>
      <c r="D24" s="134" t="s">
        <v>36</v>
      </c>
      <c r="E24" s="135"/>
      <c r="F24" s="139">
        <v>1656.26</v>
      </c>
      <c r="G24" s="140">
        <v>3991.39</v>
      </c>
      <c r="H24" s="118"/>
    </row>
    <row r="25" spans="1:9" ht="26.25" customHeight="1">
      <c r="A25" s="136" t="s">
        <v>37</v>
      </c>
      <c r="B25" s="137"/>
      <c r="C25" s="138"/>
      <c r="D25" s="134" t="s">
        <v>38</v>
      </c>
      <c r="E25" s="135"/>
      <c r="F25" s="139">
        <v>1061.44</v>
      </c>
      <c r="G25" s="140">
        <v>8159.27</v>
      </c>
      <c r="I25" s="118"/>
    </row>
    <row r="26" spans="1:8" ht="12.75">
      <c r="A26" s="141" t="s">
        <v>39</v>
      </c>
      <c r="B26" s="142"/>
      <c r="C26" s="143"/>
      <c r="D26" s="134" t="s">
        <v>40</v>
      </c>
      <c r="E26" s="135"/>
      <c r="F26" s="139">
        <v>9000</v>
      </c>
      <c r="G26" s="140">
        <v>15000</v>
      </c>
      <c r="H26" s="118"/>
    </row>
    <row r="27" spans="1:7" ht="12.75">
      <c r="A27" s="141" t="s">
        <v>42</v>
      </c>
      <c r="B27" s="142"/>
      <c r="C27" s="143"/>
      <c r="D27" s="134" t="s">
        <v>41</v>
      </c>
      <c r="E27" s="135"/>
      <c r="F27" s="139">
        <v>0</v>
      </c>
      <c r="G27" s="140">
        <v>660</v>
      </c>
    </row>
    <row r="28" spans="1:7" ht="12.75">
      <c r="A28" s="141" t="s">
        <v>43</v>
      </c>
      <c r="B28" s="142"/>
      <c r="C28" s="143"/>
      <c r="D28" s="134" t="s">
        <v>44</v>
      </c>
      <c r="E28" s="135"/>
      <c r="F28" s="139">
        <v>0</v>
      </c>
      <c r="G28" s="140">
        <v>0</v>
      </c>
    </row>
    <row r="29" spans="1:7" ht="12.75">
      <c r="A29" s="144" t="s">
        <v>45</v>
      </c>
      <c r="B29" s="145"/>
      <c r="C29" s="146"/>
      <c r="D29" s="147" t="s">
        <v>5</v>
      </c>
      <c r="E29" s="148"/>
      <c r="F29" s="149">
        <v>0</v>
      </c>
      <c r="G29" s="150">
        <v>0</v>
      </c>
    </row>
    <row r="30" spans="3:7" ht="12.75">
      <c r="C30" s="151"/>
      <c r="D30" s="151"/>
      <c r="F30" s="152"/>
      <c r="G30" s="153"/>
    </row>
    <row r="31" spans="1:7" ht="12.75">
      <c r="A31" s="117" t="s">
        <v>14</v>
      </c>
      <c r="C31" s="151"/>
      <c r="D31" s="151"/>
      <c r="F31" s="152"/>
      <c r="G31" s="153"/>
    </row>
    <row r="32" spans="1:7" ht="12.75">
      <c r="A32" s="117" t="s">
        <v>46</v>
      </c>
      <c r="C32" s="151"/>
      <c r="D32" s="151"/>
      <c r="F32" s="154"/>
      <c r="G32" s="155"/>
    </row>
    <row r="33" spans="3:6" ht="12.75">
      <c r="C33" s="151"/>
      <c r="D33" s="151"/>
      <c r="F33" s="154"/>
    </row>
    <row r="34" spans="1:6" ht="31.5">
      <c r="A34" s="55" t="s">
        <v>47</v>
      </c>
      <c r="B34" s="56"/>
      <c r="C34" s="56"/>
      <c r="D34" s="56"/>
      <c r="E34" s="56"/>
      <c r="F34" s="57"/>
    </row>
    <row r="35" spans="1:6" ht="11.25" customHeight="1">
      <c r="A35" s="55"/>
      <c r="B35" s="55"/>
      <c r="C35" s="55"/>
      <c r="D35" s="55"/>
      <c r="E35" s="55"/>
      <c r="F35" s="58"/>
    </row>
    <row r="36" spans="1:6" ht="25.5">
      <c r="A36" s="119" t="s">
        <v>21</v>
      </c>
      <c r="B36" s="120"/>
      <c r="C36" s="121"/>
      <c r="D36" s="122" t="s">
        <v>2</v>
      </c>
      <c r="E36" s="123"/>
      <c r="F36" s="156" t="s">
        <v>80</v>
      </c>
    </row>
    <row r="37" spans="1:6" ht="12.75">
      <c r="A37" s="126">
        <v>1</v>
      </c>
      <c r="B37" s="127"/>
      <c r="C37" s="128"/>
      <c r="D37" s="126">
        <v>2</v>
      </c>
      <c r="E37" s="128"/>
      <c r="F37" s="129">
        <v>3</v>
      </c>
    </row>
    <row r="38" spans="1:6" ht="12.75">
      <c r="A38" s="131" t="s">
        <v>69</v>
      </c>
      <c r="B38" s="132"/>
      <c r="C38" s="133"/>
      <c r="D38" s="134" t="s">
        <v>3</v>
      </c>
      <c r="E38" s="135"/>
      <c r="F38" s="140">
        <v>5417373.8</v>
      </c>
    </row>
    <row r="39" spans="1:6" ht="12.75">
      <c r="A39" s="136" t="s">
        <v>70</v>
      </c>
      <c r="B39" s="137"/>
      <c r="C39" s="138"/>
      <c r="D39" s="134" t="s">
        <v>4</v>
      </c>
      <c r="E39" s="135"/>
      <c r="F39" s="62">
        <v>3972540.82</v>
      </c>
    </row>
    <row r="40" spans="1:6" ht="12.75">
      <c r="A40" s="136" t="s">
        <v>48</v>
      </c>
      <c r="B40" s="137"/>
      <c r="C40" s="138"/>
      <c r="D40" s="134"/>
      <c r="E40" s="135"/>
      <c r="F40" s="140"/>
    </row>
    <row r="41" spans="1:6" ht="12.75">
      <c r="A41" s="136" t="s">
        <v>49</v>
      </c>
      <c r="B41" s="137"/>
      <c r="C41" s="138"/>
      <c r="D41" s="134"/>
      <c r="E41" s="135"/>
      <c r="F41" s="140">
        <v>47265</v>
      </c>
    </row>
    <row r="42" spans="1:6" ht="12.75">
      <c r="A42" s="136" t="s">
        <v>50</v>
      </c>
      <c r="B42" s="137"/>
      <c r="C42" s="138"/>
      <c r="D42" s="134"/>
      <c r="E42" s="135"/>
      <c r="F42" s="140">
        <v>3231960.6</v>
      </c>
    </row>
    <row r="43" spans="1:6" ht="12.75">
      <c r="A43" s="136" t="s">
        <v>51</v>
      </c>
      <c r="B43" s="137"/>
      <c r="C43" s="138"/>
      <c r="D43" s="134"/>
      <c r="E43" s="135"/>
      <c r="F43" s="140">
        <v>0</v>
      </c>
    </row>
    <row r="44" spans="1:12" ht="12.75">
      <c r="A44" s="136" t="s">
        <v>52</v>
      </c>
      <c r="B44" s="137"/>
      <c r="C44" s="138"/>
      <c r="D44" s="134"/>
      <c r="E44" s="135"/>
      <c r="F44" s="140">
        <v>405771.22</v>
      </c>
      <c r="G44" s="153"/>
      <c r="H44" s="157"/>
      <c r="J44" s="153"/>
      <c r="K44" s="157"/>
      <c r="L44" s="117"/>
    </row>
    <row r="45" spans="1:7" ht="12.75">
      <c r="A45" s="136" t="s">
        <v>53</v>
      </c>
      <c r="B45" s="137"/>
      <c r="C45" s="138"/>
      <c r="D45" s="134"/>
      <c r="E45" s="135"/>
      <c r="F45" s="140">
        <v>234718</v>
      </c>
      <c r="G45" s="158"/>
    </row>
    <row r="46" spans="1:6" ht="12.75">
      <c r="A46" s="136" t="s">
        <v>54</v>
      </c>
      <c r="B46" s="137"/>
      <c r="C46" s="138"/>
      <c r="D46" s="134"/>
      <c r="E46" s="135"/>
      <c r="F46" s="140">
        <v>0</v>
      </c>
    </row>
    <row r="47" spans="1:8" ht="12.75">
      <c r="A47" s="136" t="s">
        <v>55</v>
      </c>
      <c r="B47" s="137"/>
      <c r="C47" s="138"/>
      <c r="D47" s="134"/>
      <c r="E47" s="135"/>
      <c r="F47" s="140">
        <v>52826</v>
      </c>
      <c r="G47" s="153"/>
      <c r="H47" s="157"/>
    </row>
    <row r="48" spans="1:6" ht="12.75">
      <c r="A48" s="136" t="s">
        <v>56</v>
      </c>
      <c r="B48" s="137"/>
      <c r="C48" s="138"/>
      <c r="D48" s="134"/>
      <c r="E48" s="135"/>
      <c r="F48" s="140">
        <v>0</v>
      </c>
    </row>
    <row r="49" spans="1:6" ht="12.75">
      <c r="A49" s="136" t="s">
        <v>57</v>
      </c>
      <c r="B49" s="137"/>
      <c r="C49" s="138"/>
      <c r="D49" s="134"/>
      <c r="E49" s="135"/>
      <c r="F49" s="140">
        <v>0</v>
      </c>
    </row>
    <row r="50" spans="1:6" ht="12.75">
      <c r="A50" s="136" t="s">
        <v>58</v>
      </c>
      <c r="B50" s="137"/>
      <c r="C50" s="138"/>
      <c r="D50" s="134"/>
      <c r="E50" s="135"/>
      <c r="F50" s="140">
        <v>0</v>
      </c>
    </row>
    <row r="51" spans="1:6" ht="12.75">
      <c r="A51" s="136" t="s">
        <v>59</v>
      </c>
      <c r="B51" s="137"/>
      <c r="C51" s="138"/>
      <c r="D51" s="134"/>
      <c r="E51" s="135"/>
      <c r="F51" s="140">
        <v>0</v>
      </c>
    </row>
    <row r="52" spans="1:13" ht="12.75">
      <c r="A52" s="136" t="s">
        <v>60</v>
      </c>
      <c r="B52" s="137"/>
      <c r="C52" s="138"/>
      <c r="D52" s="134"/>
      <c r="E52" s="135"/>
      <c r="F52" s="140">
        <v>0</v>
      </c>
      <c r="G52" s="117"/>
      <c r="H52" s="118"/>
      <c r="I52" s="118"/>
      <c r="J52" s="117"/>
      <c r="L52" s="117"/>
      <c r="M52" s="117"/>
    </row>
    <row r="53" spans="1:13" ht="26.25" customHeight="1">
      <c r="A53" s="136" t="s">
        <v>71</v>
      </c>
      <c r="B53" s="137"/>
      <c r="C53" s="138"/>
      <c r="D53" s="134" t="s">
        <v>5</v>
      </c>
      <c r="E53" s="135"/>
      <c r="F53" s="140">
        <v>79423.49</v>
      </c>
      <c r="G53" s="117"/>
      <c r="H53" s="118"/>
      <c r="I53" s="118"/>
      <c r="J53" s="117"/>
      <c r="L53" s="117"/>
      <c r="M53" s="117"/>
    </row>
    <row r="54" spans="1:13" ht="24.75" customHeight="1">
      <c r="A54" s="136" t="s">
        <v>72</v>
      </c>
      <c r="B54" s="137"/>
      <c r="C54" s="138"/>
      <c r="D54" s="134" t="s">
        <v>6</v>
      </c>
      <c r="E54" s="135"/>
      <c r="F54" s="140">
        <v>27810.66</v>
      </c>
      <c r="G54" s="159"/>
      <c r="H54" s="159"/>
      <c r="I54" s="159"/>
      <c r="J54" s="159"/>
      <c r="L54" s="117"/>
      <c r="M54" s="117"/>
    </row>
    <row r="55" spans="1:13" ht="27" customHeight="1">
      <c r="A55" s="136" t="s">
        <v>61</v>
      </c>
      <c r="B55" s="137"/>
      <c r="C55" s="138"/>
      <c r="D55" s="134" t="s">
        <v>7</v>
      </c>
      <c r="E55" s="135"/>
      <c r="F55" s="140">
        <v>51612.83</v>
      </c>
      <c r="G55" s="117"/>
      <c r="H55" s="118"/>
      <c r="I55" s="118"/>
      <c r="J55" s="117"/>
      <c r="L55" s="117"/>
      <c r="M55" s="117"/>
    </row>
    <row r="56" spans="1:13" ht="12.75">
      <c r="A56" s="136" t="s">
        <v>73</v>
      </c>
      <c r="B56" s="137"/>
      <c r="C56" s="138"/>
      <c r="D56" s="134" t="s">
        <v>8</v>
      </c>
      <c r="E56" s="135"/>
      <c r="F56" s="140">
        <v>8632.99</v>
      </c>
      <c r="G56" s="117"/>
      <c r="H56" s="118"/>
      <c r="I56" s="118"/>
      <c r="J56" s="117"/>
      <c r="L56" s="117"/>
      <c r="M56" s="117"/>
    </row>
    <row r="57" spans="1:13" ht="12.75">
      <c r="A57" s="136" t="s">
        <v>74</v>
      </c>
      <c r="B57" s="137"/>
      <c r="C57" s="138"/>
      <c r="D57" s="134" t="s">
        <v>9</v>
      </c>
      <c r="E57" s="135"/>
      <c r="F57" s="140">
        <v>3991.39</v>
      </c>
      <c r="G57" s="117"/>
      <c r="H57" s="118"/>
      <c r="I57" s="118"/>
      <c r="K57" s="118"/>
      <c r="L57" s="117"/>
      <c r="M57" s="117"/>
    </row>
    <row r="58" spans="1:13" ht="12.75">
      <c r="A58" s="136" t="s">
        <v>75</v>
      </c>
      <c r="B58" s="137"/>
      <c r="C58" s="138"/>
      <c r="D58" s="134" t="s">
        <v>62</v>
      </c>
      <c r="E58" s="135"/>
      <c r="F58" s="160">
        <v>4641.6</v>
      </c>
      <c r="G58" s="117"/>
      <c r="H58" s="118"/>
      <c r="I58" s="118"/>
      <c r="J58" s="117"/>
      <c r="L58" s="117"/>
      <c r="M58" s="117"/>
    </row>
    <row r="59" spans="1:13" ht="12.75">
      <c r="A59" s="136" t="s">
        <v>76</v>
      </c>
      <c r="B59" s="137"/>
      <c r="C59" s="138"/>
      <c r="D59" s="134" t="s">
        <v>63</v>
      </c>
      <c r="E59" s="135"/>
      <c r="F59" s="140">
        <v>627625.13</v>
      </c>
      <c r="G59" s="117"/>
      <c r="H59" s="118"/>
      <c r="I59" s="118"/>
      <c r="J59" s="117"/>
      <c r="L59" s="117"/>
      <c r="M59" s="117"/>
    </row>
    <row r="60" spans="1:13" ht="12.75">
      <c r="A60" s="136" t="s">
        <v>64</v>
      </c>
      <c r="B60" s="137"/>
      <c r="C60" s="138"/>
      <c r="D60" s="134"/>
      <c r="E60" s="135"/>
      <c r="F60" s="140">
        <v>7.35</v>
      </c>
      <c r="G60" s="117"/>
      <c r="H60" s="118"/>
      <c r="I60" s="118"/>
      <c r="J60" s="117"/>
      <c r="L60" s="117"/>
      <c r="M60" s="117"/>
    </row>
    <row r="61" spans="1:13" ht="12.75">
      <c r="A61" s="141" t="s">
        <v>66</v>
      </c>
      <c r="B61" s="142"/>
      <c r="C61" s="143"/>
      <c r="D61" s="134" t="s">
        <v>65</v>
      </c>
      <c r="E61" s="135"/>
      <c r="F61" s="140">
        <v>0</v>
      </c>
      <c r="G61" s="117"/>
      <c r="H61" s="118"/>
      <c r="I61" s="118"/>
      <c r="J61" s="117"/>
      <c r="L61" s="117"/>
      <c r="M61" s="117"/>
    </row>
    <row r="62" spans="1:13" ht="12.75">
      <c r="A62" s="136" t="s">
        <v>67</v>
      </c>
      <c r="B62" s="137"/>
      <c r="C62" s="138"/>
      <c r="D62" s="134"/>
      <c r="E62" s="135"/>
      <c r="F62" s="140">
        <v>0</v>
      </c>
      <c r="G62" s="117"/>
      <c r="H62" s="118"/>
      <c r="I62" s="118"/>
      <c r="J62" s="117"/>
      <c r="L62" s="117"/>
      <c r="M62" s="117"/>
    </row>
    <row r="63" spans="1:6" ht="12.75">
      <c r="A63" s="162" t="s">
        <v>64</v>
      </c>
      <c r="B63" s="163"/>
      <c r="C63" s="164"/>
      <c r="D63" s="147"/>
      <c r="E63" s="148"/>
      <c r="F63" s="150">
        <v>0</v>
      </c>
    </row>
    <row r="64" spans="3:6" ht="12.75">
      <c r="C64" s="151"/>
      <c r="D64" s="151"/>
      <c r="F64" s="154"/>
    </row>
    <row r="65" spans="1:6" ht="12.75">
      <c r="A65" s="117" t="s">
        <v>14</v>
      </c>
      <c r="C65" s="151"/>
      <c r="D65" s="151"/>
      <c r="F65" s="154"/>
    </row>
    <row r="66" spans="1:6" ht="12.75">
      <c r="A66" s="117" t="s">
        <v>68</v>
      </c>
      <c r="C66" s="151"/>
      <c r="D66" s="151"/>
      <c r="F66" s="154"/>
    </row>
    <row r="67" spans="3:6" ht="12.75">
      <c r="C67" s="151"/>
      <c r="D67" s="151"/>
      <c r="F67" s="154"/>
    </row>
    <row r="68" spans="3:6" ht="12.75">
      <c r="C68" s="151"/>
      <c r="D68" s="151"/>
      <c r="F68" s="154"/>
    </row>
    <row r="69" spans="1:8" ht="12.75">
      <c r="A69" s="165" t="s">
        <v>78</v>
      </c>
      <c r="B69" s="165"/>
      <c r="C69" s="151" t="s">
        <v>0</v>
      </c>
      <c r="E69" s="117" t="s">
        <v>84</v>
      </c>
      <c r="F69" s="154"/>
      <c r="H69" s="161"/>
    </row>
    <row r="70" spans="1:8" ht="12.75">
      <c r="A70" s="117" t="s">
        <v>87</v>
      </c>
      <c r="C70" s="63" t="s">
        <v>1</v>
      </c>
      <c r="D70" s="151"/>
      <c r="F70" s="154"/>
      <c r="H70" s="161"/>
    </row>
    <row r="71" spans="3:6" ht="12.75">
      <c r="C71" s="151"/>
      <c r="D71" s="151"/>
      <c r="F71" s="154"/>
    </row>
    <row r="72" spans="1:5" ht="12.75">
      <c r="A72" s="165" t="s">
        <v>15</v>
      </c>
      <c r="B72" s="165"/>
      <c r="D72" s="151"/>
      <c r="E72" s="151"/>
    </row>
    <row r="73" spans="1:6" ht="12.75">
      <c r="A73" s="167" t="s">
        <v>10</v>
      </c>
      <c r="B73" s="167"/>
      <c r="C73" s="151" t="s">
        <v>0</v>
      </c>
      <c r="D73" s="151"/>
      <c r="E73" s="117" t="s">
        <v>77</v>
      </c>
      <c r="F73" s="154"/>
    </row>
    <row r="74" spans="3:6" ht="12.75">
      <c r="C74" s="63" t="s">
        <v>1</v>
      </c>
      <c r="F74" s="154"/>
    </row>
    <row r="76" spans="6:7" ht="12.75">
      <c r="F76" s="155"/>
      <c r="G76" s="117"/>
    </row>
  </sheetData>
  <mergeCells count="99">
    <mergeCell ref="D53:E53"/>
    <mergeCell ref="D56:E56"/>
    <mergeCell ref="A62:C62"/>
    <mergeCell ref="D62:E62"/>
    <mergeCell ref="A59:C59"/>
    <mergeCell ref="D59:E59"/>
    <mergeCell ref="A60:C60"/>
    <mergeCell ref="D60:E60"/>
    <mergeCell ref="D54:E54"/>
    <mergeCell ref="A54:C54"/>
    <mergeCell ref="A63:C63"/>
    <mergeCell ref="D63:E63"/>
    <mergeCell ref="A58:C58"/>
    <mergeCell ref="D58:E58"/>
    <mergeCell ref="A57:C57"/>
    <mergeCell ref="A55:C55"/>
    <mergeCell ref="D55:E55"/>
    <mergeCell ref="A56:C56"/>
    <mergeCell ref="A42:C42"/>
    <mergeCell ref="D42:E42"/>
    <mergeCell ref="A43:C43"/>
    <mergeCell ref="D43:E43"/>
    <mergeCell ref="A44:C44"/>
    <mergeCell ref="D44:E44"/>
    <mergeCell ref="A45:C45"/>
    <mergeCell ref="D45:E45"/>
    <mergeCell ref="A50:C50"/>
    <mergeCell ref="D50:E50"/>
    <mergeCell ref="A61:C61"/>
    <mergeCell ref="D61:E61"/>
    <mergeCell ref="A51:C51"/>
    <mergeCell ref="D51:E51"/>
    <mergeCell ref="A52:C52"/>
    <mergeCell ref="D52:E52"/>
    <mergeCell ref="D57:E57"/>
    <mergeCell ref="A53:C53"/>
    <mergeCell ref="A48:C48"/>
    <mergeCell ref="D48:E48"/>
    <mergeCell ref="A49:C49"/>
    <mergeCell ref="D49:E49"/>
    <mergeCell ref="A46:C46"/>
    <mergeCell ref="D46:E46"/>
    <mergeCell ref="A47:C47"/>
    <mergeCell ref="D47:E47"/>
    <mergeCell ref="A40:C40"/>
    <mergeCell ref="D40:E40"/>
    <mergeCell ref="A41:C41"/>
    <mergeCell ref="D41:E41"/>
    <mergeCell ref="A38:C38"/>
    <mergeCell ref="D38:E38"/>
    <mergeCell ref="A39:C39"/>
    <mergeCell ref="D39:E39"/>
    <mergeCell ref="A36:C36"/>
    <mergeCell ref="D36:E36"/>
    <mergeCell ref="A37:C37"/>
    <mergeCell ref="D37:E37"/>
    <mergeCell ref="A29:C29"/>
    <mergeCell ref="D29:E29"/>
    <mergeCell ref="A27:C27"/>
    <mergeCell ref="D27:E27"/>
    <mergeCell ref="A28:C28"/>
    <mergeCell ref="D28:E28"/>
    <mergeCell ref="A25:C25"/>
    <mergeCell ref="D25:E25"/>
    <mergeCell ref="A26:C26"/>
    <mergeCell ref="D26:E26"/>
    <mergeCell ref="A21:C21"/>
    <mergeCell ref="D21:E21"/>
    <mergeCell ref="A22:C22"/>
    <mergeCell ref="D22:E22"/>
    <mergeCell ref="A23:C23"/>
    <mergeCell ref="D23:E23"/>
    <mergeCell ref="A24:C24"/>
    <mergeCell ref="D24:E24"/>
    <mergeCell ref="A20:C20"/>
    <mergeCell ref="D19:E19"/>
    <mergeCell ref="D17:E17"/>
    <mergeCell ref="A19:C19"/>
    <mergeCell ref="D20:E20"/>
    <mergeCell ref="A72:B72"/>
    <mergeCell ref="A69:B69"/>
    <mergeCell ref="A4:F4"/>
    <mergeCell ref="A13:C13"/>
    <mergeCell ref="A18:C18"/>
    <mergeCell ref="D15:E15"/>
    <mergeCell ref="A5:F5"/>
    <mergeCell ref="A14:C14"/>
    <mergeCell ref="D18:E18"/>
    <mergeCell ref="D13:E13"/>
    <mergeCell ref="A6:F6"/>
    <mergeCell ref="A7:F7"/>
    <mergeCell ref="A16:C16"/>
    <mergeCell ref="A17:C17"/>
    <mergeCell ref="A8:F8"/>
    <mergeCell ref="A9:F9"/>
    <mergeCell ref="A15:C15"/>
    <mergeCell ref="D14:E14"/>
    <mergeCell ref="D16:E16"/>
    <mergeCell ref="A11:E11"/>
  </mergeCells>
  <printOptions/>
  <pageMargins left="0.22" right="0.26" top="0.3937007874015748" bottom="0.1968503937007874" header="0.31496062992125984" footer="0.1181102362204724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ММВБ | Обл. ОАО ОМЗ(Уралмаш-Ижора) 3в</dc:title>
  <dc:subject/>
  <dc:creator>savushkina</dc:creator>
  <cp:keywords/>
  <dc:description/>
  <cp:lastModifiedBy>zaharova</cp:lastModifiedBy>
  <cp:lastPrinted>2010-10-05T10:44:42Z</cp:lastPrinted>
  <dcterms:created xsi:type="dcterms:W3CDTF">2003-04-25T05:37:48Z</dcterms:created>
  <dcterms:modified xsi:type="dcterms:W3CDTF">2010-10-05T10:45:19Z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